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Item1" sheetId="1" state="visible" r:id="rId2"/>
    <sheet name="Item2" sheetId="2" state="visible" r:id="rId3"/>
    <sheet name="Item3" sheetId="3" state="visible" r:id="rId4"/>
    <sheet name="Item4" sheetId="4" state="visible" r:id="rId5"/>
    <sheet name="Item5" sheetId="5" state="visible" r:id="rId6"/>
    <sheet name="Item6" sheetId="6" state="visible" r:id="rId7"/>
    <sheet name="Item7" sheetId="7" state="visible" r:id="rId8"/>
    <sheet name="Item8" sheetId="8" state="visible" r:id="rId9"/>
    <sheet name="Item9" sheetId="9" state="visible" r:id="rId10"/>
    <sheet name="Item10" sheetId="10" state="visible" r:id="rId11"/>
    <sheet name="TOTAL" sheetId="11" state="visible" r:id="rId12"/>
    <sheet name="menores" sheetId="12" state="visible" r:id="rId13"/>
  </sheets>
  <definedNames>
    <definedName function="false" hidden="false" localSheetId="11" name="_xlnm.Print_Area" vbProcedure="false">menores!$A$1:$F$23</definedName>
    <definedName function="false" hidden="false" localSheetId="10" name="_xlnm.Print_Area" vbProcedure="false">TOTAL!$A$1:$F$13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<sst xmlns="http://schemas.openxmlformats.org/spreadsheetml/2006/main" count="326" uniqueCount="61">
  <si>
    <t xml:space="preserve">ESTIMATIVA DO ITEM</t>
  </si>
  <si>
    <t xml:space="preserve">ITEM 1</t>
  </si>
  <si>
    <t xml:space="preserve">MATERIAL OU SERVIÇO</t>
  </si>
  <si>
    <t xml:space="preserve">UNIDADE</t>
  </si>
  <si>
    <t xml:space="preserve">QUANT.</t>
  </si>
  <si>
    <t xml:space="preserve">PREÇO ESTIMADO</t>
  </si>
  <si>
    <t xml:space="preserve">MENOR PREÇO</t>
  </si>
  <si>
    <t xml:space="preserve">FONTE DE PESQUISA</t>
  </si>
  <si>
    <t xml:space="preserve">PREÇOS</t>
  </si>
  <si>
    <t xml:space="preserve">DESCARTE</t>
  </si>
  <si>
    <t xml:space="preserve">Contratação de empresa especializada em telecomunicações para prestação de serviço de telefonia móvel pessoal (SMP) durante o período das Eleições de 2020, nos municipios de : Casa Nova, Ilhéus, Itanhém, Saúde, Ubaíra</t>
  </si>
  <si>
    <t xml:space="preserve">unidade</t>
  </si>
  <si>
    <t xml:space="preserve">Operadora OI</t>
  </si>
  <si>
    <t xml:space="preserve">Operadora VIVO</t>
  </si>
  <si>
    <t xml:space="preserve">DESVIO PADRÃO</t>
  </si>
  <si>
    <t xml:space="preserve">QUANTIDADE DE PREÇOS COLETADOS</t>
  </si>
  <si>
    <t xml:space="preserve">COEF.</t>
  </si>
  <si>
    <t xml:space="preserve">MÉDIA</t>
  </si>
  <si>
    <t xml:space="preserve">MÉDIA APÓS DESCARTE</t>
  </si>
  <si>
    <t xml:space="preserve">MEDIANA</t>
  </si>
  <si>
    <t xml:space="preserve">MENOR PREÇO UNITÁRIO COLETADO PARA O ITEM</t>
  </si>
  <si>
    <t xml:space="preserve">VALOR UNITÁRIO ESTIMADO</t>
  </si>
  <si>
    <t xml:space="preserve">VALOR TOTAL</t>
  </si>
  <si>
    <t xml:space="preserve">DESVIO: desvio padrão dos preços pesquisados, calculados por meio da função DESVPAD do editor de planilhas.</t>
  </si>
  <si>
    <t xml:space="preserve">COEF.: relação entre o DESVIO e a MÉDIA, expresso em valor percentual.</t>
  </si>
  <si>
    <t xml:space="preserve">MÉDIA: média aritmética dos preços pesquisados.</t>
  </si>
  <si>
    <t xml:space="preserve">DESCARTE: coluna que exibe os preços considerados, quando COEF. é maior que 25%. São descartados os preços fora do intervalo entre o menor preço e a soma [MÉDIA + DESVIO].</t>
  </si>
  <si>
    <t xml:space="preserve">MÉDIA APÓS DESCARTE: média aritmética dos preços dentro do intervalo acima descrito.</t>
  </si>
  <si>
    <t xml:space="preserve">MEDIANA: valor estatístico que separa a metade maior da metade menor da amostra, calculado pela função MED do editor de planilhas.</t>
  </si>
  <si>
    <t xml:space="preserve">VALOR UNITÁRIO: quando COEF. for menor ou igual a 25%, o valor unitário estimado será a MÉDIA dos preços pesquisados; quando COEF. for maior que 25%, o valor unitário será o menor valor dentre a MÉDIA APÓS DESCARTE e a MEDIANA.</t>
  </si>
  <si>
    <t xml:space="preserve">ITEM 2</t>
  </si>
  <si>
    <t xml:space="preserve">Contratação de empresa especializada em telecomunicações para prestação de serviço de telefonia móvel pessoal (SMP) durante o período das Eleições de 2020 nos municipios de: Macarani, Muritiba
</t>
  </si>
  <si>
    <t xml:space="preserve">CLARO S.A.</t>
  </si>
  <si>
    <t xml:space="preserve">ITEM 3</t>
  </si>
  <si>
    <t xml:space="preserve">Contratação de empresa especializada em telecomunicações para prestação de serviço de telefonia móvel pessoal (SMP) durante o período das Eleições de 2020 nos municipios de: Central, Correntina, Cotegipe, Jaguarari, João Dourado, Mutuípe, Paramirim, São Felipe,Tremedal, Utinga
</t>
  </si>
  <si>
    <t xml:space="preserve">ITEM 4</t>
  </si>
  <si>
    <t xml:space="preserve">Contratação de empresa especializada em telecomunicações para prestação de serviço de telefonia móvel pessoal (SMP) durante o período das Eleições de 2020 nos municipios de: Alagoinhas, Amargosa, Anagé, Araci, Barra, Barra do Choça, Barreiras, Bom Jesus da Lapa, Brumado, Buerarema, Cachoeira, Caculé, Caetité, Camacan, Camaçari, Camamu, Campo Formoso, Canavieiras, Capim Grosso, Castro Alves, Conceição do Jacuípe, Coração de Maria, Cruz das Almas, Dias D’Ávilla, Entre Rios, Esplanada, Eunápolis, Gandu, Guanambi, Iaçu, Ibicaraí, Ibotirama, Irecê,Itaberaba, Itabuna, Itamaraju, Itambé, Itapetinga, Itiúba, Jacobina, Jaguaquara, Jequié, Jeremoabo, Juazeiro, Lençóis, Livramento de Nossa Senhora, Maracás, Mata de São João, Miguel Calmon, Monte Santo, Morro do Chapéu, Mucuri, Nazaré, Paulo Afonso, Poções, Pojuca, Porto Seguro, Prado, Remanso, Riachão do Jacuípe, Ribeira do Pombal, Rio Real, Ruy Barbosa, Santa Luz, Santa Maria da Vitória, Santo Antônio de Jesus, Santo Estevão, São Francisco do Conde, São Gonçalo dos Campos, São Sebastião do Passé, Seabra, Senhor do Bonfim, Serra Dourada, Serrinha, Teixeira de Freitas, Tucano, Ubaitaba, Ubatã, Urandi, Vitória da Conquista, Xique-Xique</t>
  </si>
  <si>
    <t xml:space="preserve">CLARO S.A</t>
  </si>
  <si>
    <t xml:space="preserve">ITEM 5</t>
  </si>
  <si>
    <t xml:space="preserve">Contratação de empresa especializada em telecomunicações para prestação de serviço de telefonia móvel pessoal (SMP) durante o período das Eleições de 2020 nos municipios de: Feira de Santana, Itaparica, Lauro de Freitas, Salvador, Simões Filho, Valença
</t>
  </si>
  <si>
    <t xml:space="preserve">ITEM 6</t>
  </si>
  <si>
    <t xml:space="preserve">Contratação de empresa especializada em telecomunicações para prestação de serviço de telefonia móvel pessoal (SMP) durante o período das Eleições de 2020 no municipio de Barra do Mendes</t>
  </si>
  <si>
    <t xml:space="preserve">ITEM 7</t>
  </si>
  <si>
    <t xml:space="preserve">Contratação de empresa especializada em telecomunicações para prestação de serviço de telefonia móvel pessoal (SMP) durante o período das Eleições de 2020 nos municipios de: Barra da Estiva , Belmonte, Coaraci, Curaçá, Ipiaú, Itabela , Itajuípe, Lapão, Luís Eduardo Magalhães, Mundo Novo, Riacho de Santana, Santa Bárbara, Santa Terezinha, Santo Amaro, São Desidério, Sento Sé, Uauá, Uruçuca, Valente</t>
  </si>
  <si>
    <t xml:space="preserve">ITEM 8</t>
  </si>
  <si>
    <t xml:space="preserve">Contratação de empresa especializada em telecomunicações para prestação de serviço de telefonia móvel pessoal (SMP) durante o período das Eleições de 2020 no municipio de Condeúba:</t>
  </si>
  <si>
    <t xml:space="preserve">ITEM 9</t>
  </si>
  <si>
    <t xml:space="preserve">Contratação de empresa especializada em telecomunicações para prestação de serviço de telefonia móvel pessoal (SMP) durante o período das Eleições de 2020 nos municipios de:Canarana, Candeias, Carinhanha , Encruzilhada, Formosa do Rio Preto , Inhambupe, Ipirá, Irará, Itororó, Ituberá, Macaúbas, Mairi, Medeiros Neto, Nova Soure, Oliveira dos Brejinhos, Palmas de Monte Alto , Retirolândia, Riachão das Neves, Santa Rita de Cássia, Santana, Wenceslau Guimarães</t>
  </si>
  <si>
    <t xml:space="preserve">ITEM 10</t>
  </si>
  <si>
    <t xml:space="preserve">Contratação de empresa especializada em telecomunicações para prestação de serviço de telefonia móvel pessoal (SMP) durante o período das Eleições de 2020 nos municipios de:Andaraí,Igaporã, Itagibá, Jacaraci, Piatã</t>
  </si>
  <si>
    <t xml:space="preserve">RESULTADO DA ESTIMATIVA</t>
  </si>
  <si>
    <t xml:space="preserve">Item</t>
  </si>
  <si>
    <t xml:space="preserve">Descrição</t>
  </si>
  <si>
    <t xml:space="preserve">Unidade de Fornecimento</t>
  </si>
  <si>
    <t xml:space="preserve">Quantidade</t>
  </si>
  <si>
    <t xml:space="preserve">Valor Unitário</t>
  </si>
  <si>
    <t xml:space="preserve">Valor Total</t>
  </si>
  <si>
    <t xml:space="preserve">VALOR TOTAL ESTIMADO</t>
  </si>
  <si>
    <t xml:space="preserve">MENORES PREÇOS OFERTADOS</t>
  </si>
  <si>
    <t xml:space="preserve">Fornec.</t>
  </si>
  <si>
    <t xml:space="preserve">VALOR TOTAL - MENORES PREÇOS OFERTADOS</t>
  </si>
</sst>
</file>

<file path=xl/styles.xml><?xml version="1.0" encoding="utf-8"?>
<styleSheet xmlns="http://schemas.openxmlformats.org/spreadsheetml/2006/main">
  <numFmts count="6">
    <numFmt numFmtId="164" formatCode="General"/>
    <numFmt numFmtId="165" formatCode="[$R$-416]\ #,##0.00;[RED]\-[$R$-416]\ #,##0.00"/>
    <numFmt numFmtId="166" formatCode="General"/>
    <numFmt numFmtId="167" formatCode="0.00%"/>
    <numFmt numFmtId="168" formatCode="_-&quot;R$ &quot;* #,##0.00_-;&quot;-R$ &quot;* #,##0.00_-;_-&quot;R$ &quot;* \-??_-;_-@_-"/>
    <numFmt numFmtId="169" formatCode="#,##0.00"/>
  </numFmts>
  <fonts count="21">
    <font>
      <sz val="10"/>
      <name val="Arial"/>
      <family val="2"/>
      <charset val="1"/>
    </font>
    <font>
      <sz val="10"/>
      <name val="Arial"/>
      <family val="0"/>
    </font>
    <font>
      <sz val="10"/>
      <name val="Arial"/>
      <family val="0"/>
    </font>
    <font>
      <sz val="10"/>
      <name val="Arial"/>
      <family val="0"/>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val="single"/>
      <sz val="10"/>
      <name val="Mangal"/>
      <family val="2"/>
      <charset val="1"/>
    </font>
    <font>
      <sz val="10"/>
      <name val="Mangal"/>
      <family val="2"/>
      <charset val="1"/>
    </font>
    <font>
      <sz val="10"/>
      <name val="Calibri"/>
      <family val="2"/>
      <charset val="1"/>
    </font>
    <font>
      <b val="true"/>
      <sz val="12"/>
      <name val="Calibri"/>
      <family val="2"/>
      <charset val="1"/>
    </font>
    <font>
      <b val="true"/>
      <sz val="10"/>
      <name val="Calibri"/>
      <family val="2"/>
      <charset val="1"/>
    </font>
    <font>
      <sz val="10"/>
      <color rgb="FF000000"/>
      <name val="Calibri"/>
      <family val="2"/>
      <charset val="1"/>
    </font>
    <font>
      <b val="true"/>
      <sz val="10"/>
      <color rgb="FF000000"/>
      <name val="Calibri"/>
      <family val="2"/>
      <charset val="1"/>
    </font>
    <font>
      <b val="true"/>
      <sz val="9"/>
      <name val="Calibri"/>
      <family val="2"/>
      <charset val="1"/>
    </font>
    <font>
      <sz val="10"/>
      <name val="Arial"/>
      <family val="0"/>
      <charset val="1"/>
    </font>
    <font>
      <b val="true"/>
      <sz val="13"/>
      <name val="Calibri"/>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7">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hair"/>
      <right style="hair"/>
      <top style="hair"/>
      <bottom style="hair"/>
      <diagonal/>
    </border>
    <border diagonalUp="false" diagonalDown="false">
      <left style="hair"/>
      <right/>
      <top style="hair"/>
      <bottom style="hair"/>
      <diagonal/>
    </border>
    <border diagonalUp="false" diagonalDown="false">
      <left/>
      <right/>
      <top style="hair"/>
      <bottom/>
      <diagonal/>
    </border>
    <border diagonalUp="false" diagonalDown="false">
      <left/>
      <right/>
      <top style="hair"/>
      <bottom style="hair"/>
      <diagonal/>
    </border>
    <border diagonalUp="false" diagonalDown="false">
      <left style="hair"/>
      <right style="hair"/>
      <top style="hair"/>
      <bottom/>
      <diagonal/>
    </border>
  </borders>
  <cellStyleXfs count="3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8" fontId="19"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5" fillId="4"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6"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4" fontId="8" fillId="7"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general" vertical="bottom" textRotation="0" wrapText="false" indent="0" shrinkToFit="false"/>
    </xf>
    <xf numFmtId="164" fontId="9" fillId="8" borderId="0" applyFont="true" applyBorder="false" applyAlignment="true" applyProtection="false">
      <alignment horizontal="general" vertical="bottom" textRotation="0" wrapText="false" indent="0" shrinkToFit="false"/>
    </xf>
    <xf numFmtId="164" fontId="10" fillId="8" borderId="1" applyFont="true" applyBorder="tru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5" fontId="11"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2" fillId="0" borderId="0" applyFont="true" applyBorder="false" applyAlignment="true" applyProtection="false">
      <alignment horizontal="center" vertical="bottom" textRotation="9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56">
    <xf numFmtId="164" fontId="0" fillId="0" borderId="0" xfId="0" applyFont="false" applyBorder="fals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true">
      <alignment horizontal="general" vertical="bottom" textRotation="0" wrapText="false" indent="0" shrinkToFit="false"/>
      <protection locked="false" hidden="false"/>
    </xf>
    <xf numFmtId="164" fontId="14" fillId="9" borderId="2" xfId="0" applyFont="true" applyBorder="true" applyAlignment="true" applyProtection="true">
      <alignment horizontal="center" vertical="bottom" textRotation="0" wrapText="false" indent="0" shrinkToFit="false"/>
      <protection locked="true" hidden="false"/>
    </xf>
    <xf numFmtId="164" fontId="15" fillId="0" borderId="3" xfId="0" applyFont="true" applyBorder="true" applyAlignment="true" applyProtection="true">
      <alignment horizontal="center" vertical="center" textRotation="0" wrapText="false" indent="0" shrinkToFit="false"/>
      <protection locked="false" hidden="false"/>
    </xf>
    <xf numFmtId="164" fontId="15" fillId="10" borderId="3" xfId="0" applyFont="true" applyBorder="true" applyAlignment="true" applyProtection="true">
      <alignment horizontal="center" vertical="center" textRotation="0" wrapText="false" indent="0" shrinkToFit="false"/>
      <protection locked="true" hidden="false"/>
    </xf>
    <xf numFmtId="164" fontId="15" fillId="10" borderId="3" xfId="0" applyFont="true" applyBorder="true" applyAlignment="true" applyProtection="true">
      <alignment horizontal="center" vertical="center" textRotation="0" wrapText="true" indent="0" shrinkToFit="false"/>
      <protection locked="true" hidden="false"/>
    </xf>
    <xf numFmtId="164" fontId="15" fillId="10" borderId="2" xfId="0" applyFont="true" applyBorder="true" applyAlignment="true" applyProtection="true">
      <alignment horizontal="center" vertical="center" textRotation="0" wrapText="false" indent="0" shrinkToFit="false"/>
      <protection locked="true" hidden="false"/>
    </xf>
    <xf numFmtId="164" fontId="15" fillId="10" borderId="2"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general" vertical="top" textRotation="0" wrapText="true" indent="0" shrinkToFit="false"/>
      <protection locked="false" hidden="false"/>
    </xf>
    <xf numFmtId="164" fontId="16" fillId="0" borderId="2" xfId="0" applyFont="true" applyBorder="true" applyAlignment="true" applyProtection="true">
      <alignment horizontal="center" vertical="center" textRotation="0" wrapText="true" indent="0" shrinkToFit="false"/>
      <protection locked="false" hidden="false"/>
    </xf>
    <xf numFmtId="164" fontId="16" fillId="0" borderId="2" xfId="0" applyFont="true" applyBorder="true" applyAlignment="true" applyProtection="true">
      <alignment horizontal="center" vertical="center" textRotation="0" wrapText="false" indent="0" shrinkToFit="true"/>
      <protection locked="false" hidden="false"/>
    </xf>
    <xf numFmtId="165" fontId="17" fillId="10" borderId="2" xfId="0" applyFont="true" applyBorder="true" applyAlignment="true" applyProtection="true">
      <alignment horizontal="center" vertical="center" textRotation="0" wrapText="false" indent="0" shrinkToFit="true"/>
      <protection locked="true" hidden="false"/>
    </xf>
    <xf numFmtId="164" fontId="18" fillId="0" borderId="2" xfId="0" applyFont="true" applyBorder="true" applyAlignment="false" applyProtection="true">
      <alignment horizontal="general" vertical="bottom" textRotation="0" wrapText="false" indent="0" shrinkToFit="false"/>
      <protection locked="false" hidden="false"/>
    </xf>
    <xf numFmtId="165" fontId="17" fillId="0" borderId="2" xfId="0" applyFont="true" applyBorder="true" applyAlignment="true" applyProtection="true">
      <alignment horizontal="center" vertical="bottom" textRotation="0" wrapText="false" indent="0" shrinkToFit="true"/>
      <protection locked="false" hidden="false"/>
    </xf>
    <xf numFmtId="165" fontId="17" fillId="10" borderId="2" xfId="0" applyFont="true" applyBorder="true" applyAlignment="true" applyProtection="true">
      <alignment horizontal="center" vertical="bottom" textRotation="0" wrapText="false" indent="0" shrinkToFit="true"/>
      <protection locked="true" hidden="false"/>
    </xf>
    <xf numFmtId="164" fontId="15" fillId="0" borderId="4" xfId="0" applyFont="true" applyBorder="true" applyAlignment="true" applyProtection="true">
      <alignment horizontal="center" vertical="center" textRotation="0" wrapText="false" indent="0" shrinkToFit="false"/>
      <protection locked="false" hidden="false"/>
    </xf>
    <xf numFmtId="164" fontId="16" fillId="0" borderId="4" xfId="0" applyFont="true" applyBorder="true" applyAlignment="true" applyProtection="true">
      <alignment horizontal="left" vertical="center" textRotation="0" wrapText="true" indent="0" shrinkToFit="false"/>
      <protection locked="false" hidden="false"/>
    </xf>
    <xf numFmtId="164" fontId="16" fillId="0" borderId="5" xfId="0" applyFont="true" applyBorder="true" applyAlignment="true" applyProtection="true">
      <alignment horizontal="left" vertical="center" textRotation="0" wrapText="true" indent="0" shrinkToFit="false"/>
      <protection locked="false" hidden="false"/>
    </xf>
    <xf numFmtId="164" fontId="16" fillId="0" borderId="5" xfId="0" applyFont="true" applyBorder="true" applyAlignment="true" applyProtection="true">
      <alignment horizontal="center" vertical="center" textRotation="0" wrapText="true" indent="0" shrinkToFit="false"/>
      <protection locked="false" hidden="false"/>
    </xf>
    <xf numFmtId="164" fontId="16" fillId="0" borderId="4" xfId="0" applyFont="true" applyBorder="true" applyAlignment="true" applyProtection="true">
      <alignment horizontal="center" vertical="center" textRotation="0" wrapText="true" indent="0" shrinkToFit="false"/>
      <protection locked="false" hidden="false"/>
    </xf>
    <xf numFmtId="164" fontId="18" fillId="0" borderId="4" xfId="0" applyFont="true" applyBorder="true" applyAlignment="false" applyProtection="true">
      <alignment horizontal="general" vertical="bottom" textRotation="0" wrapText="false" indent="0" shrinkToFit="false"/>
      <protection locked="false" hidden="false"/>
    </xf>
    <xf numFmtId="165" fontId="17" fillId="0" borderId="0" xfId="0" applyFont="true" applyBorder="true" applyAlignment="true" applyProtection="true">
      <alignment horizontal="center" vertical="bottom" textRotation="0" wrapText="false" indent="0" shrinkToFit="false"/>
      <protection locked="false" hidden="false"/>
    </xf>
    <xf numFmtId="164" fontId="17" fillId="10" borderId="2" xfId="0" applyFont="true" applyBorder="true" applyAlignment="true" applyProtection="true">
      <alignment horizontal="center" vertical="center" textRotation="0" wrapText="false" indent="0" shrinkToFit="false"/>
      <protection locked="true" hidden="false"/>
    </xf>
    <xf numFmtId="164" fontId="17" fillId="10" borderId="2" xfId="0" applyFont="true" applyBorder="true" applyAlignment="true" applyProtection="true">
      <alignment horizontal="center" vertical="center" textRotation="0" wrapText="true" indent="0" shrinkToFit="false"/>
      <protection locked="true" hidden="false"/>
    </xf>
    <xf numFmtId="165" fontId="13" fillId="0" borderId="0" xfId="0" applyFont="true" applyBorder="true" applyAlignment="true" applyProtection="true">
      <alignment horizontal="left" vertical="bottom" textRotation="0" wrapText="false" indent="0" shrinkToFit="false"/>
      <protection locked="false" hidden="false"/>
    </xf>
    <xf numFmtId="166" fontId="13" fillId="10" borderId="2" xfId="0" applyFont="true" applyBorder="true" applyAlignment="true" applyProtection="true">
      <alignment horizontal="center" vertical="bottom" textRotation="0" wrapText="false" indent="0" shrinkToFit="false"/>
      <protection locked="true" hidden="false"/>
    </xf>
    <xf numFmtId="167" fontId="13" fillId="10" borderId="6" xfId="0" applyFont="true" applyBorder="true" applyAlignment="true" applyProtection="true">
      <alignment horizontal="center" vertical="bottom" textRotation="0" wrapText="false" indent="0" shrinkToFit="false"/>
      <protection locked="true" hidden="false"/>
    </xf>
    <xf numFmtId="165" fontId="16" fillId="10" borderId="4" xfId="0" applyFont="true" applyBorder="true" applyAlignment="true" applyProtection="true">
      <alignment horizontal="center" vertical="bottom" textRotation="0" wrapText="false" indent="0" shrinkToFit="true"/>
      <protection locked="true" hidden="false"/>
    </xf>
    <xf numFmtId="165" fontId="16" fillId="10" borderId="2" xfId="0" applyFont="true" applyBorder="true" applyAlignment="true" applyProtection="true">
      <alignment horizontal="center" vertical="bottom" textRotation="0" wrapText="false" indent="0" shrinkToFit="true"/>
      <protection locked="true" hidden="false"/>
    </xf>
    <xf numFmtId="165" fontId="15" fillId="10" borderId="2" xfId="0" applyFont="true" applyBorder="true" applyAlignment="true" applyProtection="true">
      <alignment horizontal="left" vertical="bottom" textRotation="0" wrapText="false" indent="0" shrinkToFit="false"/>
      <protection locked="true" hidden="false"/>
    </xf>
    <xf numFmtId="165" fontId="13" fillId="10" borderId="2" xfId="0" applyFont="true" applyBorder="true" applyAlignment="true" applyProtection="true">
      <alignment horizontal="right" vertical="bottom" textRotation="0" wrapText="false" indent="0" shrinkToFit="true"/>
      <protection locked="true" hidden="false"/>
    </xf>
    <xf numFmtId="164" fontId="15" fillId="0" borderId="0" xfId="0" applyFont="true" applyBorder="true" applyAlignment="true" applyProtection="true">
      <alignment horizontal="general" vertical="bottom" textRotation="0" wrapText="false" indent="0" shrinkToFit="false"/>
      <protection locked="false" hidden="false"/>
    </xf>
    <xf numFmtId="165" fontId="13" fillId="0" borderId="4" xfId="0" applyFont="true" applyBorder="true" applyAlignment="true" applyProtection="true">
      <alignment horizontal="left" vertical="bottom" textRotation="0" wrapText="false" indent="0" shrinkToFit="false"/>
      <protection locked="false" hidden="false"/>
    </xf>
    <xf numFmtId="165" fontId="13" fillId="0" borderId="0" xfId="0" applyFont="true" applyBorder="true" applyAlignment="true" applyProtection="true">
      <alignment horizontal="right" vertical="bottom" textRotation="0" wrapText="false" indent="0" shrinkToFit="false"/>
      <protection locked="false" hidden="false"/>
    </xf>
    <xf numFmtId="165" fontId="13" fillId="0" borderId="0" xfId="0" applyFont="true" applyBorder="true" applyAlignment="true" applyProtection="true">
      <alignment horizontal="general" vertical="bottom" textRotation="0" wrapText="false" indent="0" shrinkToFit="false"/>
      <protection locked="false" hidden="false"/>
    </xf>
    <xf numFmtId="164" fontId="15" fillId="0" borderId="0" xfId="0" applyFont="true" applyBorder="true" applyAlignment="true" applyProtection="true">
      <alignment horizontal="center" vertical="bottom" textRotation="0" wrapText="false" indent="0" shrinkToFit="false"/>
      <protection locked="false" hidden="false"/>
    </xf>
    <xf numFmtId="165" fontId="16" fillId="0" borderId="0" xfId="0" applyFont="true" applyBorder="true" applyAlignment="true" applyProtection="true">
      <alignment horizontal="general" vertical="bottom" textRotation="0" wrapText="false" indent="0" shrinkToFit="false"/>
      <protection locked="false" hidden="false"/>
    </xf>
    <xf numFmtId="165" fontId="17" fillId="10" borderId="2" xfId="0" applyFont="true" applyBorder="true" applyAlignment="true" applyProtection="true">
      <alignment horizontal="center" vertical="center" textRotation="0" wrapText="false" indent="0" shrinkToFit="false"/>
      <protection locked="true" hidden="false"/>
    </xf>
    <xf numFmtId="165" fontId="16" fillId="10" borderId="2" xfId="0" applyFont="true" applyBorder="true" applyAlignment="true" applyProtection="true">
      <alignment horizontal="right" vertical="bottom" textRotation="0" wrapText="false" indent="0" shrinkToFit="true"/>
      <protection locked="true" hidden="false"/>
    </xf>
    <xf numFmtId="165" fontId="17" fillId="0" borderId="0" xfId="0" applyFont="true" applyBorder="true" applyAlignment="true" applyProtection="true">
      <alignment horizontal="general" vertical="bottom" textRotation="0" wrapText="false" indent="0" shrinkToFit="false"/>
      <protection locked="false" hidden="false"/>
    </xf>
    <xf numFmtId="164" fontId="13" fillId="10" borderId="6" xfId="0" applyFont="true" applyBorder="true" applyAlignment="true" applyProtection="true">
      <alignment horizontal="general" vertical="bottom" textRotation="0" wrapText="true" indent="0" shrinkToFit="false"/>
      <protection locked="true" hidden="false"/>
    </xf>
    <xf numFmtId="164" fontId="13" fillId="10" borderId="2" xfId="0" applyFont="true" applyBorder="tru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general" vertical="bottom" textRotation="0" wrapText="false" indent="0" shrinkToFit="false"/>
      <protection locked="true" hidden="false"/>
    </xf>
    <xf numFmtId="164" fontId="14" fillId="9" borderId="2" xfId="0" applyFont="true" applyBorder="true" applyAlignment="true" applyProtection="false">
      <alignment horizontal="center" vertical="bottom" textRotation="0" wrapText="true" indent="0" shrinkToFit="false"/>
      <protection locked="true" hidden="false"/>
    </xf>
    <xf numFmtId="164" fontId="15" fillId="10" borderId="2" xfId="0" applyFont="true" applyBorder="true" applyAlignment="true" applyProtection="false">
      <alignment horizontal="center" vertical="center" textRotation="0" wrapText="true" indent="0" shrinkToFit="false"/>
      <protection locked="true" hidden="false"/>
    </xf>
    <xf numFmtId="164" fontId="13" fillId="10" borderId="2" xfId="0" applyFont="true" applyBorder="true" applyAlignment="true" applyProtection="false">
      <alignment horizontal="center" vertical="center" textRotation="0" wrapText="true" indent="0" shrinkToFit="false"/>
      <protection locked="true" hidden="false"/>
    </xf>
    <xf numFmtId="166" fontId="13" fillId="10" borderId="2" xfId="0" applyFont="true" applyBorder="true" applyAlignment="true" applyProtection="false">
      <alignment horizontal="general" vertical="center" textRotation="0" wrapText="true" indent="0" shrinkToFit="false"/>
      <protection locked="true" hidden="false"/>
    </xf>
    <xf numFmtId="168" fontId="13" fillId="10" borderId="2" xfId="17" applyFont="true" applyBorder="true" applyAlignment="true" applyProtection="true">
      <alignment horizontal="general" vertical="center" textRotation="0" wrapText="true" indent="0" shrinkToFit="false"/>
      <protection locked="true" hidden="false"/>
    </xf>
    <xf numFmtId="166" fontId="13" fillId="0" borderId="0" xfId="0" applyFont="true" applyBorder="false" applyAlignment="true" applyProtection="false">
      <alignment horizontal="general" vertical="center" textRotation="0" wrapText="false" indent="0" shrinkToFit="false"/>
      <protection locked="true" hidden="false"/>
    </xf>
    <xf numFmtId="169" fontId="13" fillId="10" borderId="2" xfId="0" applyFont="true" applyBorder="true" applyAlignment="true" applyProtection="false">
      <alignment horizontal="general" vertical="center" textRotation="0" wrapText="true" indent="0" shrinkToFit="false"/>
      <protection locked="true" hidden="false"/>
    </xf>
    <xf numFmtId="164" fontId="14" fillId="0" borderId="4" xfId="0" applyFont="true" applyBorder="true" applyAlignment="true" applyProtection="false">
      <alignment horizontal="general" vertical="bottom" textRotation="0" wrapText="true" indent="0" shrinkToFit="false"/>
      <protection locked="true" hidden="false"/>
    </xf>
    <xf numFmtId="168" fontId="14" fillId="9" borderId="2"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true" applyProtection="false">
      <alignment horizontal="center" vertical="bottom" textRotation="0" wrapText="true" indent="0" shrinkToFit="false"/>
      <protection locked="true" hidden="false"/>
    </xf>
    <xf numFmtId="164" fontId="15" fillId="9" borderId="2" xfId="0" applyFont="true" applyBorder="true" applyAlignment="true" applyProtection="false">
      <alignment horizontal="center" vertical="center" textRotation="0" wrapText="true" indent="0" shrinkToFit="false"/>
      <protection locked="true" hidden="false"/>
    </xf>
    <xf numFmtId="166" fontId="20" fillId="9" borderId="2" xfId="0" applyFont="true" applyBorder="true" applyAlignment="true" applyProtection="false">
      <alignment horizontal="left" vertical="center" textRotation="0" wrapText="true" indent="0" shrinkToFit="false"/>
      <protection locked="true" hidden="false"/>
    </xf>
  </cellXfs>
  <cellStyles count="25">
    <cellStyle name="Normal" xfId="0" builtinId="0"/>
    <cellStyle name="Comma" xfId="15" builtinId="3"/>
    <cellStyle name="Comma [0]" xfId="16" builtinId="6"/>
    <cellStyle name="Currency" xfId="17" builtinId="4"/>
    <cellStyle name="Currency [0]" xfId="18" builtinId="7"/>
    <cellStyle name="Percent" xfId="19" builtinId="5"/>
    <cellStyle name="Accent 1 1" xfId="20"/>
    <cellStyle name="Accent 2 1" xfId="21"/>
    <cellStyle name="Accent 3 1" xfId="22"/>
    <cellStyle name="Accent 4" xfId="23"/>
    <cellStyle name="Bad 1" xfId="24"/>
    <cellStyle name="Error 1" xfId="25"/>
    <cellStyle name="Footnote 1" xfId="26"/>
    <cellStyle name="Good 1" xfId="27"/>
    <cellStyle name="Heading 1 1" xfId="28"/>
    <cellStyle name="Heading 2 1" xfId="29"/>
    <cellStyle name="Heading 3" xfId="30"/>
    <cellStyle name="Neutral 1" xfId="31"/>
    <cellStyle name="Note 1" xfId="32"/>
    <cellStyle name="Resultado" xfId="33"/>
    <cellStyle name="Resultado2" xfId="34"/>
    <cellStyle name="Status 1" xfId="35"/>
    <cellStyle name="Text 1" xfId="36"/>
    <cellStyle name="Título1" xfId="37"/>
    <cellStyle name="Warning 1" xfId="38"/>
  </cellStyles>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18" activeCellId="0" sqref="B18"/>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1</v>
      </c>
      <c r="B2" s="4" t="s">
        <v>2</v>
      </c>
      <c r="C2" s="4" t="s">
        <v>3</v>
      </c>
      <c r="D2" s="4" t="s">
        <v>4</v>
      </c>
      <c r="E2" s="5" t="s">
        <v>5</v>
      </c>
      <c r="F2" s="5" t="s">
        <v>6</v>
      </c>
      <c r="G2" s="4" t="s">
        <v>7</v>
      </c>
      <c r="H2" s="6" t="s">
        <v>8</v>
      </c>
      <c r="I2" s="7" t="s">
        <v>9</v>
      </c>
    </row>
    <row r="3" customFormat="false" ht="12.75" hidden="false" customHeight="true" outlineLevel="0" collapsed="false">
      <c r="A3" s="3"/>
      <c r="B3" s="8" t="s">
        <v>10</v>
      </c>
      <c r="C3" s="9" t="s">
        <v>11</v>
      </c>
      <c r="D3" s="10" t="n">
        <v>1</v>
      </c>
      <c r="E3" s="11" t="n">
        <f aca="false">IF(C20&lt;=25%,D20,MIN(E20:F20))</f>
        <v>4303.17</v>
      </c>
      <c r="F3" s="11" t="n">
        <f aca="false">MIN(H3:H17)</f>
        <v>2072.34</v>
      </c>
      <c r="G3" s="12" t="s">
        <v>12</v>
      </c>
      <c r="H3" s="13" t="n">
        <v>2072.34</v>
      </c>
      <c r="I3" s="14" t="n">
        <f aca="false">IF(H3="","",(IF($C$20&lt;25%,"N/A",IF(H3&lt;=($D$20+$A$20),H3,"Descartado"))))</f>
        <v>2072.34</v>
      </c>
    </row>
    <row r="4" customFormat="false" ht="12.75" hidden="false" customHeight="false" outlineLevel="0" collapsed="false">
      <c r="A4" s="3"/>
      <c r="B4" s="8"/>
      <c r="C4" s="9"/>
      <c r="D4" s="10"/>
      <c r="E4" s="11"/>
      <c r="F4" s="11"/>
      <c r="G4" s="12" t="s">
        <v>13</v>
      </c>
      <c r="H4" s="13" t="n">
        <v>6534</v>
      </c>
      <c r="I4" s="14" t="n">
        <f aca="false">IF(H4="","",(IF($C$20&lt;25%,"N/A",IF(H4&lt;=($D$20+$A$20),H4,"Descartado"))))</f>
        <v>6534</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3154.87004134877</v>
      </c>
      <c r="B20" s="25" t="n">
        <f aca="false">COUNT(H3:H17)</f>
        <v>2</v>
      </c>
      <c r="C20" s="26" t="n">
        <f aca="false">IF(B20&lt;2,"N/A",(A20/D20))</f>
        <v>0.733150222126658</v>
      </c>
      <c r="D20" s="27" t="n">
        <f aca="false">ROUND(AVERAGE(H3:H17),2)</f>
        <v>4303.17</v>
      </c>
      <c r="E20" s="28" t="n">
        <f aca="false">IFERROR(ROUND(IF(B20&lt;2,"N/A",(IF(C20&lt;=25%,"N/A",AVERAGE(I3:I17)))),2),"N/A")</f>
        <v>4303.17</v>
      </c>
      <c r="F20" s="28" t="n">
        <f aca="false">ROUND(MEDIAN(H3:H17),2)</f>
        <v>4303.17</v>
      </c>
      <c r="G20" s="29" t="str">
        <f aca="false">INDEX(G3:G17,MATCH(H20,H3:H17,0))</f>
        <v>Operadora OI</v>
      </c>
      <c r="H20" s="30" t="n">
        <f aca="false">MIN(H3:H17)</f>
        <v>2072.34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4303.17</v>
      </c>
    </row>
    <row r="23" customFormat="false" ht="12.75" hidden="false" customHeight="false" outlineLevel="0" collapsed="false">
      <c r="B23" s="31"/>
      <c r="C23" s="31"/>
      <c r="D23" s="35"/>
      <c r="E23" s="35"/>
      <c r="F23" s="39"/>
      <c r="G23" s="6" t="s">
        <v>22</v>
      </c>
      <c r="H23" s="30" t="n">
        <f aca="false">ROUND(H22,2)*D3</f>
        <v>4303.17</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4" activeCellId="0" sqref="G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48</v>
      </c>
      <c r="B2" s="4" t="s">
        <v>2</v>
      </c>
      <c r="C2" s="4" t="s">
        <v>3</v>
      </c>
      <c r="D2" s="4" t="s">
        <v>4</v>
      </c>
      <c r="E2" s="5" t="s">
        <v>5</v>
      </c>
      <c r="F2" s="5" t="s">
        <v>6</v>
      </c>
      <c r="G2" s="4" t="s">
        <v>7</v>
      </c>
      <c r="H2" s="6" t="s">
        <v>8</v>
      </c>
      <c r="I2" s="7" t="s">
        <v>9</v>
      </c>
    </row>
    <row r="3" customFormat="false" ht="12.75" hidden="false" customHeight="true" outlineLevel="0" collapsed="false">
      <c r="A3" s="3"/>
      <c r="B3" s="8" t="s">
        <v>49</v>
      </c>
      <c r="C3" s="9" t="s">
        <v>11</v>
      </c>
      <c r="D3" s="10" t="n">
        <v>1</v>
      </c>
      <c r="E3" s="11" t="n">
        <f aca="false">IF(C20&lt;=25%,D20,MIN(E20:F20))</f>
        <v>2058.13</v>
      </c>
      <c r="F3" s="11" t="n">
        <f aca="false">MIN(H3:H17)</f>
        <v>2058.13</v>
      </c>
      <c r="G3" s="12" t="s">
        <v>37</v>
      </c>
      <c r="H3" s="13" t="n">
        <v>2058.13</v>
      </c>
      <c r="I3" s="14" t="e">
        <f aca="false">IF(H3="","",(IF($C$20&lt;25%,"N/A",IF(H3&lt;=($D$20+$A$20),H3,"Descartado"))))</f>
        <v>#VALUE!</v>
      </c>
    </row>
    <row r="4" customFormat="false" ht="12.75" hidden="false" customHeight="false" outlineLevel="0" collapsed="false">
      <c r="A4" s="3"/>
      <c r="B4" s="8"/>
      <c r="C4" s="9"/>
      <c r="D4" s="10"/>
      <c r="E4" s="11"/>
      <c r="F4" s="11"/>
      <c r="G4" s="12"/>
      <c r="H4" s="13"/>
      <c r="I4" s="14" t="str">
        <f aca="false">IF(H4="","",(IF($C$20&lt;25%,"N/A",IF(H4&lt;=($D$20+$A$20),H4,"Descartado"))))</f>
        <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str">
        <f aca="false">IF(B20&lt;2,"N/A",(STDEV(H3:H17)))</f>
        <v>N/A</v>
      </c>
      <c r="B20" s="25" t="n">
        <f aca="false">COUNT(H3:H17)</f>
        <v>1</v>
      </c>
      <c r="C20" s="26" t="str">
        <f aca="false">IF(B20&lt;2,"N/A",(A20/D20))</f>
        <v>N/A</v>
      </c>
      <c r="D20" s="27" t="n">
        <f aca="false">ROUND(AVERAGE(H3:H17),2)</f>
        <v>2058.13</v>
      </c>
      <c r="E20" s="28" t="str">
        <f aca="false">IFERROR(ROUND(IF(B20&lt;2,"N/A",(IF(C20&lt;=25%,"N/A",AVERAGE(I3:I17)))),2),"N/A")</f>
        <v>N/A</v>
      </c>
      <c r="F20" s="28" t="n">
        <f aca="false">ROUND(MEDIAN(H3:H17),2)</f>
        <v>2058.13</v>
      </c>
      <c r="G20" s="29" t="str">
        <f aca="false">INDEX(G3:G17,MATCH(H20,H3:H17,0))</f>
        <v>CLARO S.A</v>
      </c>
      <c r="H20" s="30" t="n">
        <f aca="false">MIN(H3:H17)</f>
        <v>2058.13</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2058.13</v>
      </c>
    </row>
    <row r="23" customFormat="false" ht="12.75" hidden="false" customHeight="false" outlineLevel="0" collapsed="false">
      <c r="B23" s="31"/>
      <c r="C23" s="31"/>
      <c r="D23" s="35"/>
      <c r="E23" s="35"/>
      <c r="F23" s="39"/>
      <c r="G23" s="6" t="s">
        <v>22</v>
      </c>
      <c r="H23" s="30" t="n">
        <f aca="false">ROUND(H22,2)*D3</f>
        <v>2058.13</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G13"/>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E12" activeCellId="0" sqref="E12"/>
    </sheetView>
  </sheetViews>
  <sheetFormatPr defaultRowHeight="12.75" zeroHeight="false" outlineLevelRow="0" outlineLevelCol="0"/>
  <cols>
    <col collapsed="false" customWidth="true" hidden="false" outlineLevel="0" max="1" min="1" style="42" width="9.13"/>
    <col collapsed="false" customWidth="true" hidden="false" outlineLevel="0" max="2" min="2" style="42" width="86.85"/>
    <col collapsed="false" customWidth="true" hidden="false" outlineLevel="0" max="5" min="3" style="42" width="13.29"/>
    <col collapsed="false" customWidth="true" hidden="false" outlineLevel="0" max="6" min="6" style="42" width="15.57"/>
    <col collapsed="false" customWidth="true" hidden="false" outlineLevel="0" max="14" min="7" style="43" width="9.13"/>
    <col collapsed="false" customWidth="true" hidden="false" outlineLevel="0" max="1025" min="15" style="42" width="9.13"/>
  </cols>
  <sheetData>
    <row r="1" customFormat="false" ht="15.75" hidden="false" customHeight="true" outlineLevel="0" collapsed="false">
      <c r="A1" s="44" t="s">
        <v>50</v>
      </c>
      <c r="B1" s="44"/>
      <c r="C1" s="44"/>
      <c r="D1" s="44"/>
      <c r="E1" s="44"/>
      <c r="F1" s="44"/>
    </row>
    <row r="2" customFormat="false" ht="25.5" hidden="false" customHeight="false" outlineLevel="0" collapsed="false">
      <c r="A2" s="45" t="s">
        <v>51</v>
      </c>
      <c r="B2" s="45" t="s">
        <v>52</v>
      </c>
      <c r="C2" s="45" t="s">
        <v>53</v>
      </c>
      <c r="D2" s="45" t="s">
        <v>54</v>
      </c>
      <c r="E2" s="45" t="s">
        <v>55</v>
      </c>
      <c r="F2" s="45" t="s">
        <v>56</v>
      </c>
    </row>
    <row r="3" customFormat="false" ht="20.85" hidden="false" customHeight="false" outlineLevel="0" collapsed="false">
      <c r="A3" s="46" t="n">
        <v>1</v>
      </c>
      <c r="B3" s="47" t="str">
        <f aca="false">Item1!B3</f>
        <v>Contratação de empresa especializada em telecomunicações para prestação de serviço de telefonia móvel pessoal (SMP) durante o período das Eleições de 2020, nos municipios de : Casa Nova, Ilhéus, Itanhém, Saúde, Ubaíra</v>
      </c>
      <c r="C3" s="46" t="str">
        <f aca="false">Item1!C3</f>
        <v>unidade</v>
      </c>
      <c r="D3" s="46" t="n">
        <f aca="false">Item1!D3</f>
        <v>1</v>
      </c>
      <c r="E3" s="47" t="n">
        <f aca="false">Item1!E3</f>
        <v>4303.17</v>
      </c>
      <c r="F3" s="48" t="n">
        <f aca="false">IFERROR((ROUND(E3,2)*D3),"sem preço estimado")</f>
        <v>4303.17</v>
      </c>
      <c r="G3" s="49" t="str">
        <f aca="false">IF(F3&gt;80000,"necessária a subdivisão deste item em cotas!","")</f>
        <v/>
      </c>
    </row>
    <row r="4" customFormat="false" ht="20.85" hidden="false" customHeight="false" outlineLevel="0" collapsed="false">
      <c r="A4" s="46" t="n">
        <v>2</v>
      </c>
      <c r="B4" s="47" t="str">
        <f aca="false">Item2!B3</f>
        <v>Contratação de empresa especializada em telecomunicações para prestação de serviço de telefonia móvel pessoal (SMP) durante o período das Eleições de 2020 nos municipios de: Macarani, Muritiba</v>
      </c>
      <c r="C4" s="46" t="str">
        <f aca="false">Item2!C3</f>
        <v>unidade</v>
      </c>
      <c r="D4" s="46" t="n">
        <f aca="false">Item2!D3</f>
        <v>1</v>
      </c>
      <c r="E4" s="50" t="n">
        <f aca="false">Item2!E3</f>
        <v>757.02</v>
      </c>
      <c r="F4" s="48" t="n">
        <f aca="false">IFERROR((ROUND(E4,2)*D4),"sem preço estimado")</f>
        <v>757.02</v>
      </c>
    </row>
    <row r="5" customFormat="false" ht="30.55" hidden="false" customHeight="false" outlineLevel="0" collapsed="false">
      <c r="A5" s="46" t="n">
        <v>3</v>
      </c>
      <c r="B5" s="47" t="str">
        <f aca="false">Item3!B3</f>
        <v>Contratação de empresa especializada em telecomunicações para prestação de serviço de telefonia móvel pessoal (SMP) durante o período das Eleições de 2020 nos municipios de: Central, Correntina, Cotegipe, Jaguarari, João Dourado, Mutuípe, Paramirim, São Felipe,Tremedal, Utinga</v>
      </c>
      <c r="C5" s="46" t="str">
        <f aca="false">Item3!C3</f>
        <v>unidade</v>
      </c>
      <c r="D5" s="46" t="n">
        <f aca="false">Item3!D3</f>
        <v>1</v>
      </c>
      <c r="E5" s="50" t="n">
        <f aca="false">Item3!E3</f>
        <v>3785.08</v>
      </c>
      <c r="F5" s="48" t="n">
        <f aca="false">IFERROR((ROUND(E5,2)*D5),"sem preço estimado")</f>
        <v>3785.08</v>
      </c>
    </row>
    <row r="6" customFormat="false" ht="108.2" hidden="false" customHeight="false" outlineLevel="0" collapsed="false">
      <c r="A6" s="46" t="n">
        <v>4</v>
      </c>
      <c r="B6" s="47" t="str">
        <f aca="false">Item4!B3</f>
        <v>Contratação de empresa especializada em telecomunicações para prestação de serviço de telefonia móvel pessoal (SMP) durante o período das Eleições de 2020 nos municipios de: Alagoinhas, Amargosa, Anagé, Araci, Barra, Barra do Choça, Barreiras, Bom Jesus da Lapa, Brumado, Buerarema, Cachoeira, Caculé, Caetité, Camacan, Camaçari, Camamu, Campo Formoso, Canavieiras, Capim Grosso, Castro Alves, Conceição do Jacuípe, Coração de Maria, Cruz das Almas, Dias D’Ávilla, Entre Rios, Esplanada, Eunápolis, Gandu, Guanambi, Iaçu, Ibicaraí, Ibotirama, Irecê,Itaberaba, Itabuna, Itamaraju, Itambé, Itapetinga, Itiúba, Jacobina, Jaguaquara, Jequié, Jeremoabo, Juazeiro, Lençóis, Livramento de Nossa Senhora, Maracás, Mata de São João, Miguel Calmon, Monte Santo, Morro do Chapéu, Mucuri, Nazaré, Paulo Afonso, Poções, Pojuca, Porto Seguro, Prado, Remanso, Riachão do Jacuípe, Ribeira do Pombal, Rio Real, Ruy Barbosa, Santa Luz, Santa Maria da Vitória, Santo Antônio de Jesus, Santo Estevão, São Francisco do Conde, São Gonçalo dos Campos, São Sebastião do Passé, Seabra, Senhor do Bonfim, Serra Dourada, Serrinha, Teixeira de Freitas, Tucano, Ubaitaba, Ubatã, Urandi, Vitória da Conquista, Xique-Xique</v>
      </c>
      <c r="C6" s="46" t="str">
        <f aca="false">Item4!C3</f>
        <v>unidade</v>
      </c>
      <c r="D6" s="46" t="n">
        <f aca="false">Item4!D3</f>
        <v>1</v>
      </c>
      <c r="E6" s="50" t="n">
        <f aca="false">Item4!E3</f>
        <v>35579.77</v>
      </c>
      <c r="F6" s="48" t="n">
        <f aca="false">IFERROR((ROUND(E6,2)*D6),"sem preço estimado")</f>
        <v>35579.77</v>
      </c>
    </row>
    <row r="7" customFormat="false" ht="30.55" hidden="false" customHeight="false" outlineLevel="0" collapsed="false">
      <c r="A7" s="46" t="n">
        <v>5</v>
      </c>
      <c r="B7" s="47" t="str">
        <f aca="false">Item5!B3</f>
        <v>Contratação de empresa especializada em telecomunicações para prestação de serviço de telefonia móvel pessoal (SMP) durante o período das Eleições de 2020 nos municipios de: Feira de Santana, Itaparica, Lauro de Freitas, Salvador, Simões Filho, Valença</v>
      </c>
      <c r="C7" s="46" t="str">
        <f aca="false">Item5!C3</f>
        <v>unidade</v>
      </c>
      <c r="D7" s="46" t="n">
        <f aca="false">Item5!D3</f>
        <v>1</v>
      </c>
      <c r="E7" s="50" t="n">
        <f aca="false">Item5!E3</f>
        <v>13752.47</v>
      </c>
      <c r="F7" s="48" t="n">
        <f aca="false">IFERROR((ROUND(E7,2)*D7),"sem preço estimado")</f>
        <v>13752.47</v>
      </c>
    </row>
    <row r="8" customFormat="false" ht="20.85" hidden="false" customHeight="false" outlineLevel="0" collapsed="false">
      <c r="A8" s="46" t="n">
        <v>6</v>
      </c>
      <c r="B8" s="47" t="str">
        <f aca="false">Item6!B3</f>
        <v>Contratação de empresa especializada em telecomunicações para prestação de serviço de telefonia móvel pessoal (SMP) durante o período das Eleições de 2020 no municipio de Barra do Mendes</v>
      </c>
      <c r="C8" s="46" t="str">
        <f aca="false">Item6!C3</f>
        <v>unidade</v>
      </c>
      <c r="D8" s="46" t="n">
        <f aca="false">Item6!D3</f>
        <v>1</v>
      </c>
      <c r="E8" s="50" t="n">
        <f aca="false">Item6!E3</f>
        <v>1089</v>
      </c>
      <c r="F8" s="48" t="n">
        <f aca="false">IFERROR((ROUND(E8,2)*D8),"sem preço estimado")</f>
        <v>1089</v>
      </c>
    </row>
    <row r="9" customFormat="false" ht="40.25" hidden="false" customHeight="false" outlineLevel="0" collapsed="false">
      <c r="A9" s="46" t="n">
        <v>7</v>
      </c>
      <c r="B9" s="47" t="str">
        <f aca="false">Item7!B3</f>
        <v>Contratação de empresa especializada em telecomunicações para prestação de serviço de telefonia móvel pessoal (SMP) durante o período das Eleições de 2020 nos municipios de: Barra da Estiva , Belmonte, Coaraci, Curaçá, Ipiaú, Itabela , Itajuípe, Lapão, Luís Eduardo Magalhães, Mundo Novo, Riacho de Santana, Santa Bárbara, Santa Terezinha, Santo Amaro, São Desidério, Sento Sé, Uauá, Uruçuca, Valente</v>
      </c>
      <c r="C9" s="46" t="str">
        <f aca="false">Item7!C3</f>
        <v>unidade</v>
      </c>
      <c r="D9" s="46" t="n">
        <f aca="false">Item7!D3</f>
        <v>1</v>
      </c>
      <c r="E9" s="50" t="n">
        <f aca="false">Item7!E3</f>
        <v>7177.45</v>
      </c>
      <c r="F9" s="48" t="n">
        <f aca="false">IFERROR((ROUND(E9,2)*D9),"sem preço estimado")</f>
        <v>7177.45</v>
      </c>
    </row>
    <row r="10" customFormat="false" ht="20.85" hidden="false" customHeight="false" outlineLevel="0" collapsed="false">
      <c r="A10" s="46" t="n">
        <v>8</v>
      </c>
      <c r="B10" s="47" t="str">
        <f aca="false">Item8!B3</f>
        <v>Contratação de empresa especializada em telecomunicações para prestação de serviço de telefonia móvel pessoal (SMP) durante o período das Eleições de 2020 no municipio de Condeúba:</v>
      </c>
      <c r="C10" s="46" t="str">
        <f aca="false">Item8!C3</f>
        <v>unidade</v>
      </c>
      <c r="D10" s="46" t="n">
        <f aca="false">Item8!D3</f>
        <v>1</v>
      </c>
      <c r="E10" s="50" t="n">
        <f aca="false">Item8!E3</f>
        <v>345.39</v>
      </c>
      <c r="F10" s="48" t="n">
        <f aca="false">IFERROR((ROUND(E10,2)*D10),"sem preço estimado")</f>
        <v>345.39</v>
      </c>
    </row>
    <row r="11" customFormat="false" ht="49.95" hidden="false" customHeight="false" outlineLevel="0" collapsed="false">
      <c r="A11" s="46" t="n">
        <v>9</v>
      </c>
      <c r="B11" s="47" t="str">
        <f aca="false">Item9!B3</f>
        <v>Contratação de empresa especializada em telecomunicações para prestação de serviço de telefonia móvel pessoal (SMP) durante o período das Eleições de 2020 nos municipios de:Canarana, Candeias, Carinhanha , Encruzilhada, Formosa do Rio Preto , Inhambupe, Ipirá, Irará, Itororó, Ituberá, Macaúbas, Mairi, Medeiros Neto, Nova Soure, Oliveira dos Brejinhos, Palmas de Monte Alto , Retirolândia, Riachão das Neves, Santa Rita de Cássia, Santana, Wenceslau Guimarães</v>
      </c>
      <c r="C11" s="46" t="str">
        <f aca="false">Item9!C3</f>
        <v>unidade</v>
      </c>
      <c r="D11" s="46" t="n">
        <f aca="false">Item9!D3</f>
        <v>1</v>
      </c>
      <c r="E11" s="50" t="n">
        <f aca="false">Item9!E3</f>
        <v>15756.58</v>
      </c>
      <c r="F11" s="48" t="n">
        <f aca="false">IFERROR((ROUND(E11,2)*D11),"sem preço estimado")</f>
        <v>15756.58</v>
      </c>
    </row>
    <row r="12" customFormat="false" ht="20.85" hidden="false" customHeight="false" outlineLevel="0" collapsed="false">
      <c r="A12" s="46" t="n">
        <v>10</v>
      </c>
      <c r="B12" s="47" t="str">
        <f aca="false">Item10!B3</f>
        <v>Contratação de empresa especializada em telecomunicações para prestação de serviço de telefonia móvel pessoal (SMP) durante o período das Eleições de 2020 nos municipios de:Andaraí,Igaporã, Itagibá, Jacaraci, Piatã</v>
      </c>
      <c r="C12" s="46" t="str">
        <f aca="false">Item10!C3</f>
        <v>unidade</v>
      </c>
      <c r="D12" s="46" t="n">
        <f aca="false">Item10!D3</f>
        <v>1</v>
      </c>
      <c r="E12" s="50" t="n">
        <f aca="false">Item10!E3</f>
        <v>2058.13</v>
      </c>
      <c r="F12" s="48" t="n">
        <f aca="false">IFERROR((ROUND(E12,2)*D12),"sem preço estimado")</f>
        <v>2058.13</v>
      </c>
    </row>
    <row r="13" customFormat="false" ht="15.75" hidden="false" customHeight="true" outlineLevel="0" collapsed="false">
      <c r="A13" s="51"/>
      <c r="B13" s="51"/>
      <c r="C13" s="44" t="s">
        <v>57</v>
      </c>
      <c r="D13" s="44"/>
      <c r="E13" s="44"/>
      <c r="F13" s="52" t="n">
        <f aca="false">SUM(F3:F12)</f>
        <v>84604.06</v>
      </c>
    </row>
  </sheetData>
  <mergeCells count="2">
    <mergeCell ref="A1:F1"/>
    <mergeCell ref="C13:E1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F23"/>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E22" activeCellId="0" sqref="E22"/>
    </sheetView>
  </sheetViews>
  <sheetFormatPr defaultRowHeight="12.75" zeroHeight="false" outlineLevelRow="0" outlineLevelCol="0"/>
  <cols>
    <col collapsed="false" customWidth="true" hidden="false" outlineLevel="0" max="1" min="1" style="42" width="9.13"/>
    <col collapsed="false" customWidth="true" hidden="false" outlineLevel="0" max="2" min="2" style="42" width="86.85"/>
    <col collapsed="false" customWidth="true" hidden="false" outlineLevel="0" max="4" min="3" style="53" width="13.29"/>
    <col collapsed="false" customWidth="true" hidden="false" outlineLevel="0" max="5" min="5" style="42" width="13.29"/>
    <col collapsed="false" customWidth="true" hidden="false" outlineLevel="0" max="6" min="6" style="42" width="15.57"/>
    <col collapsed="false" customWidth="true" hidden="false" outlineLevel="0" max="14" min="7" style="43" width="9.13"/>
    <col collapsed="false" customWidth="true" hidden="false" outlineLevel="0" max="1025" min="15" style="42" width="9.13"/>
  </cols>
  <sheetData>
    <row r="1" s="43" customFormat="true" ht="15.75" hidden="false" customHeight="true" outlineLevel="0" collapsed="false">
      <c r="A1" s="44" t="s">
        <v>58</v>
      </c>
      <c r="B1" s="44"/>
      <c r="C1" s="44"/>
      <c r="D1" s="44"/>
      <c r="E1" s="44"/>
      <c r="F1" s="44"/>
    </row>
    <row r="2" s="43" customFormat="true" ht="25.5" hidden="false" customHeight="false" outlineLevel="0" collapsed="false">
      <c r="A2" s="45" t="s">
        <v>51</v>
      </c>
      <c r="B2" s="45" t="s">
        <v>52</v>
      </c>
      <c r="C2" s="45" t="s">
        <v>53</v>
      </c>
      <c r="D2" s="45" t="s">
        <v>54</v>
      </c>
      <c r="E2" s="45" t="s">
        <v>55</v>
      </c>
      <c r="F2" s="45" t="s">
        <v>56</v>
      </c>
    </row>
    <row r="3" s="43" customFormat="true" ht="17.25" hidden="false" customHeight="false" outlineLevel="0" collapsed="false">
      <c r="A3" s="54" t="s">
        <v>59</v>
      </c>
      <c r="B3" s="55" t="str">
        <f aca="false">Item1!G20</f>
        <v>Operadora OI</v>
      </c>
      <c r="C3" s="55"/>
      <c r="D3" s="55"/>
      <c r="E3" s="55"/>
      <c r="F3" s="55"/>
    </row>
    <row r="4" s="43" customFormat="true" ht="20.85" hidden="false" customHeight="false" outlineLevel="0" collapsed="false">
      <c r="A4" s="46" t="n">
        <v>1</v>
      </c>
      <c r="B4" s="47" t="str">
        <f aca="false">Item1!B3</f>
        <v>Contratação de empresa especializada em telecomunicações para prestação de serviço de telefonia móvel pessoal (SMP) durante o período das Eleições de 2020, nos municipios de : Casa Nova, Ilhéus, Itanhém, Saúde, Ubaíra</v>
      </c>
      <c r="C4" s="46" t="str">
        <f aca="false">Item1!C3</f>
        <v>unidade</v>
      </c>
      <c r="D4" s="46" t="n">
        <f aca="false">Item1!D3</f>
        <v>1</v>
      </c>
      <c r="E4" s="48" t="n">
        <f aca="false">Item1!F3</f>
        <v>2072.34</v>
      </c>
      <c r="F4" s="48" t="n">
        <f aca="false">(ROUND(E4,2)*D4)</f>
        <v>2072.34</v>
      </c>
    </row>
    <row r="5" s="43" customFormat="true" ht="17.25" hidden="false" customHeight="false" outlineLevel="0" collapsed="false">
      <c r="A5" s="54" t="s">
        <v>59</v>
      </c>
      <c r="B5" s="55" t="str">
        <f aca="false">Item2!G20</f>
        <v>Operadora OI</v>
      </c>
      <c r="C5" s="55"/>
      <c r="D5" s="55"/>
      <c r="E5" s="55"/>
      <c r="F5" s="55"/>
    </row>
    <row r="6" customFormat="false" ht="30.55" hidden="false" customHeight="false" outlineLevel="0" collapsed="false">
      <c r="A6" s="46" t="n">
        <v>2</v>
      </c>
      <c r="B6" s="47" t="str">
        <f aca="false">Item2!B3</f>
        <v>Contratação de empresa especializada em telecomunicações para prestação de serviço de telefonia móvel pessoal (SMP) durante o período das Eleições de 2020 nos municipios de: Macarani, Muritiba</v>
      </c>
      <c r="C6" s="46" t="str">
        <f aca="false">Item2!C3</f>
        <v>unidade</v>
      </c>
      <c r="D6" s="46" t="n">
        <f aca="false">Item2!D3</f>
        <v>1</v>
      </c>
      <c r="E6" s="48" t="n">
        <f aca="false">Item2!F3</f>
        <v>690.78</v>
      </c>
      <c r="F6" s="48" t="n">
        <f aca="false">(ROUND(E6,2)*D6)</f>
        <v>690.78</v>
      </c>
    </row>
    <row r="7" customFormat="false" ht="17.25" hidden="false" customHeight="false" outlineLevel="0" collapsed="false">
      <c r="A7" s="54" t="s">
        <v>59</v>
      </c>
      <c r="B7" s="55" t="str">
        <f aca="false">Item3!G20</f>
        <v>Operadora OI</v>
      </c>
      <c r="C7" s="55"/>
      <c r="D7" s="55"/>
      <c r="E7" s="55"/>
      <c r="F7" s="55"/>
    </row>
    <row r="8" customFormat="false" ht="49.95" hidden="false" customHeight="false" outlineLevel="0" collapsed="false">
      <c r="A8" s="46" t="n">
        <v>3</v>
      </c>
      <c r="B8" s="47" t="str">
        <f aca="false">Item3!B3</f>
        <v>Contratação de empresa especializada em telecomunicações para prestação de serviço de telefonia móvel pessoal (SMP) durante o período das Eleições de 2020 nos municipios de: Central, Correntina, Cotegipe, Jaguarari, João Dourado, Mutuípe, Paramirim, São Felipe,Tremedal, Utinga</v>
      </c>
      <c r="C8" s="46" t="str">
        <f aca="false">Item3!C3</f>
        <v>unidade</v>
      </c>
      <c r="D8" s="46" t="n">
        <f aca="false">Item3!D3</f>
        <v>1</v>
      </c>
      <c r="E8" s="48" t="n">
        <f aca="false">Item3!F3</f>
        <v>3453.9</v>
      </c>
      <c r="F8" s="48" t="n">
        <f aca="false">(ROUND(E8,2)*D8)</f>
        <v>3453.9</v>
      </c>
    </row>
    <row r="9" customFormat="false" ht="12.75" hidden="false" customHeight="true" outlineLevel="0" collapsed="false">
      <c r="A9" s="54" t="s">
        <v>59</v>
      </c>
      <c r="B9" s="55" t="str">
        <f aca="false">Item4!G20</f>
        <v>Operadora OI</v>
      </c>
      <c r="C9" s="55"/>
      <c r="D9" s="55"/>
      <c r="E9" s="55"/>
      <c r="F9" s="55"/>
    </row>
    <row r="10" customFormat="false" ht="127.5" hidden="false" customHeight="false" outlineLevel="0" collapsed="false">
      <c r="A10" s="46" t="n">
        <v>4</v>
      </c>
      <c r="B10" s="47" t="str">
        <f aca="false">Item4!B3</f>
        <v>Contratação de empresa especializada em telecomunicações para prestação de serviço de telefonia móvel pessoal (SMP) durante o período das Eleições de 2020 nos municipios de: Alagoinhas, Amargosa, Anagé, Araci, Barra, Barra do Choça, Barreiras, Bom Jesus da Lapa, Brumado, Buerarema, Cachoeira, Caculé, Caetité, Camacan, Camaçari, Camamu, Campo Formoso, Canavieiras, Capim Grosso, Castro Alves, Conceição do Jacuípe, Coração de Maria, Cruz das Almas, Dias D’Ávilla, Entre Rios, Esplanada, Eunápolis, Gandu, Guanambi, Iaçu, Ibicaraí, Ibotirama, Irecê,Itaberaba, Itabuna, Itamaraju, Itambé, Itapetinga, Itiúba, Jacobina, Jaguaquara, Jequié, Jeremoabo, Juazeiro, Lençóis, Livramento de Nossa Senhora, Maracás, Mata de São João, Miguel Calmon, Monte Santo, Morro do Chapéu, Mucuri, Nazaré, Paulo Afonso, Poções, Pojuca, Porto Seguro, Prado, Remanso, Riachão do Jacuípe, Ribeira do Pombal, Rio Real, Ruy Barbosa, Santa Luz, Santa Maria da Vitória, Santo Antônio de Jesus, Santo Estevão, São Francisco do Conde, São Gonçalo dos Campos, São Sebastião do Passé, Seabra, Senhor do Bonfim, Serra Dourada, Serrinha, Teixeira de Freitas, Tucano, Ubaitaba, Ubatã, Urandi, Vitória da Conquista, Xique-Xique</v>
      </c>
      <c r="C10" s="46" t="str">
        <f aca="false">Item4!C3</f>
        <v>unidade</v>
      </c>
      <c r="D10" s="46" t="n">
        <f aca="false">Item4!D3</f>
        <v>1</v>
      </c>
      <c r="E10" s="48" t="n">
        <f aca="false">Item4!F3</f>
        <v>32466.66</v>
      </c>
      <c r="F10" s="48" t="n">
        <f aca="false">(ROUND(E10,2)*D10)</f>
        <v>32466.66</v>
      </c>
    </row>
    <row r="11" customFormat="false" ht="17.25" hidden="false" customHeight="false" outlineLevel="0" collapsed="false">
      <c r="A11" s="54" t="s">
        <v>59</v>
      </c>
      <c r="B11" s="55" t="str">
        <f aca="false">Item5!G20</f>
        <v>Operadora OI</v>
      </c>
      <c r="C11" s="55"/>
      <c r="D11" s="55"/>
      <c r="E11" s="55"/>
      <c r="F11" s="55"/>
    </row>
    <row r="12" customFormat="false" ht="40.25" hidden="false" customHeight="false" outlineLevel="0" collapsed="false">
      <c r="A12" s="46" t="n">
        <v>5</v>
      </c>
      <c r="B12" s="47" t="str">
        <f aca="false">Item5!B3</f>
        <v>Contratação de empresa especializada em telecomunicações para prestação de serviço de telefonia móvel pessoal (SMP) durante o período das Eleições de 2020 nos municipios de: Feira de Santana, Itaparica, Lauro de Freitas, Salvador, Simões Filho, Valença</v>
      </c>
      <c r="C12" s="46" t="str">
        <f aca="false">Item5!C3</f>
        <v>unidade</v>
      </c>
      <c r="D12" s="46" t="n">
        <f aca="false">Item5!D3</f>
        <v>1</v>
      </c>
      <c r="E12" s="48" t="n">
        <f aca="false">Item5!F3</f>
        <v>12549.17</v>
      </c>
      <c r="F12" s="48" t="n">
        <f aca="false">(ROUND(E12,2)*D12)</f>
        <v>12549.17</v>
      </c>
    </row>
    <row r="13" customFormat="false" ht="17.25" hidden="false" customHeight="false" outlineLevel="0" collapsed="false">
      <c r="A13" s="54" t="s">
        <v>59</v>
      </c>
      <c r="B13" s="55" t="str">
        <f aca="false">Item6!G20</f>
        <v>Operadora VIVO</v>
      </c>
      <c r="C13" s="55"/>
      <c r="D13" s="55"/>
      <c r="E13" s="55"/>
      <c r="F13" s="55"/>
    </row>
    <row r="14" customFormat="false" ht="20.85" hidden="false" customHeight="false" outlineLevel="0" collapsed="false">
      <c r="A14" s="46" t="n">
        <v>6</v>
      </c>
      <c r="B14" s="47" t="str">
        <f aca="false">Item6!B3</f>
        <v>Contratação de empresa especializada em telecomunicações para prestação de serviço de telefonia móvel pessoal (SMP) durante o período das Eleições de 2020 no municipio de Barra do Mendes</v>
      </c>
      <c r="C14" s="46" t="str">
        <f aca="false">Item6!C3</f>
        <v>unidade</v>
      </c>
      <c r="D14" s="46" t="n">
        <f aca="false">Item6!D3</f>
        <v>1</v>
      </c>
      <c r="E14" s="48" t="n">
        <f aca="false">Item6!F3</f>
        <v>1089</v>
      </c>
      <c r="F14" s="48" t="n">
        <f aca="false">(ROUND(E14,2)*D14)</f>
        <v>1089</v>
      </c>
    </row>
    <row r="15" customFormat="false" ht="17.25" hidden="false" customHeight="false" outlineLevel="0" collapsed="false">
      <c r="A15" s="54" t="s">
        <v>59</v>
      </c>
      <c r="B15" s="55" t="str">
        <f aca="false">Item7!G20</f>
        <v>Operadora VIVO</v>
      </c>
      <c r="C15" s="55"/>
      <c r="D15" s="55"/>
      <c r="E15" s="55"/>
      <c r="F15" s="55"/>
    </row>
    <row r="16" customFormat="false" ht="40.25" hidden="false" customHeight="false" outlineLevel="0" collapsed="false">
      <c r="A16" s="46" t="n">
        <v>7</v>
      </c>
      <c r="B16" s="47" t="str">
        <f aca="false">Item7!B3</f>
        <v>Contratação de empresa especializada em telecomunicações para prestação de serviço de telefonia móvel pessoal (SMP) durante o período das Eleições de 2020 nos municipios de: Barra da Estiva , Belmonte, Coaraci, Curaçá, Ipiaú, Itabela , Itajuípe, Lapão, Luís Eduardo Magalhães, Mundo Novo, Riacho de Santana, Santa Bárbara, Santa Terezinha, Santo Amaro, São Desidério, Sento Sé, Uauá, Uruçuca, Valente</v>
      </c>
      <c r="C16" s="46" t="str">
        <f aca="false">Item7!C3</f>
        <v>unidade</v>
      </c>
      <c r="D16" s="46" t="n">
        <f aca="false">Item7!D3</f>
        <v>1</v>
      </c>
      <c r="E16" s="48" t="n">
        <f aca="false">Item7!F3</f>
        <v>6534</v>
      </c>
      <c r="F16" s="48" t="n">
        <f aca="false">(ROUND(E16,2)*D16)</f>
        <v>6534</v>
      </c>
    </row>
    <row r="17" customFormat="false" ht="17.25" hidden="false" customHeight="false" outlineLevel="0" collapsed="false">
      <c r="A17" s="54" t="s">
        <v>59</v>
      </c>
      <c r="B17" s="55" t="str">
        <f aca="false">Item8!G20</f>
        <v>Operadora OI</v>
      </c>
      <c r="C17" s="55"/>
      <c r="D17" s="55"/>
      <c r="E17" s="55"/>
      <c r="F17" s="55"/>
    </row>
    <row r="18" customFormat="false" ht="20.85" hidden="false" customHeight="false" outlineLevel="0" collapsed="false">
      <c r="A18" s="46" t="n">
        <v>8</v>
      </c>
      <c r="B18" s="47" t="str">
        <f aca="false">Item8!B3</f>
        <v>Contratação de empresa especializada em telecomunicações para prestação de serviço de telefonia móvel pessoal (SMP) durante o período das Eleições de 2020 no municipio de Condeúba:</v>
      </c>
      <c r="C18" s="46" t="str">
        <f aca="false">Item8!C3</f>
        <v>unidade</v>
      </c>
      <c r="D18" s="46" t="n">
        <f aca="false">Item8!D3</f>
        <v>1</v>
      </c>
      <c r="E18" s="48" t="n">
        <f aca="false">Item8!F3</f>
        <v>345.39</v>
      </c>
      <c r="F18" s="48" t="n">
        <f aca="false">(ROUND(E18,2)*D18)</f>
        <v>345.39</v>
      </c>
    </row>
    <row r="19" customFormat="false" ht="17.25" hidden="false" customHeight="false" outlineLevel="0" collapsed="false">
      <c r="A19" s="54" t="s">
        <v>59</v>
      </c>
      <c r="B19" s="55" t="str">
        <f aca="false">Item9!G20</f>
        <v>CLARO S.A.</v>
      </c>
      <c r="C19" s="55"/>
      <c r="D19" s="55"/>
      <c r="E19" s="55"/>
      <c r="F19" s="55"/>
    </row>
    <row r="20" customFormat="false" ht="49.95" hidden="false" customHeight="false" outlineLevel="0" collapsed="false">
      <c r="A20" s="46" t="n">
        <v>9</v>
      </c>
      <c r="B20" s="47" t="str">
        <f aca="false">Item9!B3</f>
        <v>Contratação de empresa especializada em telecomunicações para prestação de serviço de telefonia móvel pessoal (SMP) durante o período das Eleições de 2020 nos municipios de:Canarana, Candeias, Carinhanha , Encruzilhada, Formosa do Rio Preto , Inhambupe, Ipirá, Irará, Itororó, Ituberá, Macaúbas, Mairi, Medeiros Neto, Nova Soure, Oliveira dos Brejinhos, Palmas de Monte Alto , Retirolândia, Riachão das Neves, Santa Rita de Cássia, Santana, Wenceslau Guimarães</v>
      </c>
      <c r="C20" s="46" t="str">
        <f aca="false">Item9!C3</f>
        <v>unidade</v>
      </c>
      <c r="D20" s="46" t="n">
        <f aca="false">Item9!D3</f>
        <v>1</v>
      </c>
      <c r="E20" s="48" t="n">
        <f aca="false">Item9!F3</f>
        <v>8644.15</v>
      </c>
      <c r="F20" s="48" t="n">
        <f aca="false">(ROUND(E20,2)*D20)</f>
        <v>8644.15</v>
      </c>
    </row>
    <row r="21" customFormat="false" ht="17.25" hidden="false" customHeight="false" outlineLevel="0" collapsed="false">
      <c r="A21" s="54" t="s">
        <v>59</v>
      </c>
      <c r="B21" s="55" t="str">
        <f aca="false">Item10!G20</f>
        <v>CLARO S.A</v>
      </c>
      <c r="C21" s="55"/>
      <c r="D21" s="55"/>
      <c r="E21" s="55"/>
      <c r="F21" s="55"/>
    </row>
    <row r="22" customFormat="false" ht="20.85" hidden="false" customHeight="false" outlineLevel="0" collapsed="false">
      <c r="A22" s="46" t="n">
        <v>10</v>
      </c>
      <c r="B22" s="47" t="str">
        <f aca="false">Item10!B3</f>
        <v>Contratação de empresa especializada em telecomunicações para prestação de serviço de telefonia móvel pessoal (SMP) durante o período das Eleições de 2020 nos municipios de:Andaraí,Igaporã, Itagibá, Jacaraci, Piatã</v>
      </c>
      <c r="C22" s="46" t="str">
        <f aca="false">Item10!C3</f>
        <v>unidade</v>
      </c>
      <c r="D22" s="46" t="n">
        <f aca="false">Item10!D3</f>
        <v>1</v>
      </c>
      <c r="E22" s="48" t="n">
        <f aca="false">Item10!F3</f>
        <v>2058.13</v>
      </c>
      <c r="F22" s="48" t="n">
        <f aca="false">(ROUND(E22,2)*D22)</f>
        <v>2058.13</v>
      </c>
    </row>
    <row r="23" customFormat="false" ht="25.35" hidden="false" customHeight="true" outlineLevel="0" collapsed="false">
      <c r="A23" s="51"/>
      <c r="B23" s="51"/>
      <c r="C23" s="44" t="s">
        <v>60</v>
      </c>
      <c r="D23" s="44"/>
      <c r="E23" s="44"/>
      <c r="F23" s="52" t="n">
        <f aca="false">SUM(F4:F22)</f>
        <v>69903.52</v>
      </c>
    </row>
  </sheetData>
  <mergeCells count="12">
    <mergeCell ref="A1:F1"/>
    <mergeCell ref="B3:F3"/>
    <mergeCell ref="B5:F5"/>
    <mergeCell ref="B7:F7"/>
    <mergeCell ref="B9:F9"/>
    <mergeCell ref="B11:F11"/>
    <mergeCell ref="B13:F13"/>
    <mergeCell ref="B15:F15"/>
    <mergeCell ref="B17:F17"/>
    <mergeCell ref="B19:F19"/>
    <mergeCell ref="B21:F21"/>
    <mergeCell ref="C23:E2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3" colorId="64" zoomScale="100" zoomScaleNormal="100" zoomScalePageLayoutView="100" workbookViewId="0">
      <selection pane="topLeft" activeCell="J4" activeCellId="0" sqref="J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30</v>
      </c>
      <c r="B2" s="4" t="s">
        <v>2</v>
      </c>
      <c r="C2" s="4" t="s">
        <v>3</v>
      </c>
      <c r="D2" s="4" t="s">
        <v>4</v>
      </c>
      <c r="E2" s="5" t="s">
        <v>5</v>
      </c>
      <c r="F2" s="5" t="s">
        <v>6</v>
      </c>
      <c r="G2" s="4" t="s">
        <v>7</v>
      </c>
      <c r="H2" s="6" t="s">
        <v>8</v>
      </c>
      <c r="I2" s="7" t="s">
        <v>9</v>
      </c>
    </row>
    <row r="3" customFormat="false" ht="12.75" hidden="false" customHeight="true" outlineLevel="0" collapsed="false">
      <c r="A3" s="3"/>
      <c r="B3" s="8" t="s">
        <v>31</v>
      </c>
      <c r="C3" s="9" t="s">
        <v>11</v>
      </c>
      <c r="D3" s="10" t="n">
        <v>1</v>
      </c>
      <c r="E3" s="11" t="n">
        <f aca="false">IF(C20&lt;=25%,D20,MIN(E20:F20))</f>
        <v>757.02</v>
      </c>
      <c r="F3" s="11" t="n">
        <f aca="false">MIN(H3:H17)</f>
        <v>690.78</v>
      </c>
      <c r="G3" s="12" t="s">
        <v>12</v>
      </c>
      <c r="H3" s="13" t="n">
        <v>690.78</v>
      </c>
      <c r="I3" s="14" t="str">
        <f aca="false">IF(H3="","",(IF($C$20&lt;25%,"N/A",IF(H3&lt;=($D$20+$A$20),H3,"Descartado"))))</f>
        <v>N/A</v>
      </c>
    </row>
    <row r="4" customFormat="false" ht="12.75" hidden="false" customHeight="false" outlineLevel="0" collapsed="false">
      <c r="A4" s="3"/>
      <c r="B4" s="8"/>
      <c r="C4" s="9"/>
      <c r="D4" s="10"/>
      <c r="E4" s="11"/>
      <c r="F4" s="11"/>
      <c r="G4" s="12" t="s">
        <v>32</v>
      </c>
      <c r="H4" s="13" t="n">
        <v>823.25</v>
      </c>
      <c r="I4" s="14" t="str">
        <f aca="false">IF(H4="","",(IF($C$20&lt;25%,"N/A",IF(H4&lt;=($D$20+$A$20),H4,"Descartado"))))</f>
        <v>N/A</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93.670435303782</v>
      </c>
      <c r="B20" s="25" t="n">
        <f aca="false">COUNT(H3:H17)</f>
        <v>2</v>
      </c>
      <c r="C20" s="26" t="n">
        <f aca="false">IF(B20&lt;2,"N/A",(A20/D20))</f>
        <v>0.123735747145098</v>
      </c>
      <c r="D20" s="27" t="n">
        <f aca="false">ROUND(AVERAGE(H3:H17),2)</f>
        <v>757.02</v>
      </c>
      <c r="E20" s="28" t="str">
        <f aca="false">IFERROR(ROUND(IF(B20&lt;2,"N/A",(IF(C20&lt;=25%,"N/A",AVERAGE(I3:I17)))),2),"N/A")</f>
        <v>N/A</v>
      </c>
      <c r="F20" s="28" t="n">
        <f aca="false">ROUND(MEDIAN(H3:H17),2)</f>
        <v>757.02</v>
      </c>
      <c r="G20" s="29" t="str">
        <f aca="false">INDEX(G3:G17,MATCH(H20,H3:H17,0))</f>
        <v>Operadora OI</v>
      </c>
      <c r="H20" s="30" t="n">
        <f aca="false">MIN(H3:H17)</f>
        <v>690.78</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757.02</v>
      </c>
    </row>
    <row r="23" customFormat="false" ht="12.75" hidden="false" customHeight="false" outlineLevel="0" collapsed="false">
      <c r="B23" s="31"/>
      <c r="C23" s="31"/>
      <c r="D23" s="35"/>
      <c r="E23" s="35"/>
      <c r="F23" s="39"/>
      <c r="G23" s="6" t="s">
        <v>22</v>
      </c>
      <c r="H23" s="30" t="n">
        <f aca="false">ROUND(H22,2)*D3</f>
        <v>757.02</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6" activeCellId="0" sqref="G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33</v>
      </c>
      <c r="B2" s="4" t="s">
        <v>2</v>
      </c>
      <c r="C2" s="4" t="s">
        <v>3</v>
      </c>
      <c r="D2" s="4" t="s">
        <v>4</v>
      </c>
      <c r="E2" s="5" t="s">
        <v>5</v>
      </c>
      <c r="F2" s="5" t="s">
        <v>6</v>
      </c>
      <c r="G2" s="4" t="s">
        <v>7</v>
      </c>
      <c r="H2" s="6" t="s">
        <v>8</v>
      </c>
      <c r="I2" s="7" t="s">
        <v>9</v>
      </c>
    </row>
    <row r="3" customFormat="false" ht="12.75" hidden="false" customHeight="true" outlineLevel="0" collapsed="false">
      <c r="A3" s="3"/>
      <c r="B3" s="8" t="s">
        <v>34</v>
      </c>
      <c r="C3" s="9" t="s">
        <v>11</v>
      </c>
      <c r="D3" s="10" t="n">
        <v>1</v>
      </c>
      <c r="E3" s="11" t="n">
        <f aca="false">IF(C20&lt;=25%,D20,MIN(E20:F20))</f>
        <v>3785.08</v>
      </c>
      <c r="F3" s="11" t="n">
        <f aca="false">MIN(H3:H17)</f>
        <v>3453.9</v>
      </c>
      <c r="G3" s="12" t="s">
        <v>12</v>
      </c>
      <c r="H3" s="13" t="n">
        <v>3453.9</v>
      </c>
      <c r="I3" s="14" t="n">
        <f aca="false">IF(H3="","",(IF($C$20&lt;25%,"N/A",IF(H3&lt;=($D$20+$A$20),H3,"Descartado"))))</f>
        <v>3453.9</v>
      </c>
    </row>
    <row r="4" customFormat="false" ht="12.75" hidden="false" customHeight="false" outlineLevel="0" collapsed="false">
      <c r="A4" s="3"/>
      <c r="B4" s="8"/>
      <c r="C4" s="9"/>
      <c r="D4" s="10"/>
      <c r="E4" s="11"/>
      <c r="F4" s="11"/>
      <c r="G4" s="12" t="s">
        <v>13</v>
      </c>
      <c r="H4" s="13" t="n">
        <v>10890</v>
      </c>
      <c r="I4" s="14" t="str">
        <f aca="false">IF(H4="","",(IF($C$20&lt;25%,"N/A",IF(H4&lt;=($D$20+$A$20),H4,"Descartado"))))</f>
        <v>Descartado</v>
      </c>
    </row>
    <row r="5" customFormat="false" ht="12.75" hidden="false" customHeight="false" outlineLevel="0" collapsed="false">
      <c r="A5" s="3"/>
      <c r="B5" s="8"/>
      <c r="C5" s="9"/>
      <c r="D5" s="10"/>
      <c r="E5" s="11"/>
      <c r="F5" s="11"/>
      <c r="G5" s="12" t="s">
        <v>32</v>
      </c>
      <c r="H5" s="13" t="n">
        <v>4116.25</v>
      </c>
      <c r="I5" s="14" t="n">
        <f aca="false">IF(H5="","",(IF($C$20&lt;25%,"N/A",IF(H5&lt;=($D$20+$A$20),H5,"Descartado"))))</f>
        <v>4116.25</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4115.37725680567</v>
      </c>
      <c r="B20" s="25" t="n">
        <f aca="false">COUNT(H3:H17)</f>
        <v>3</v>
      </c>
      <c r="C20" s="26" t="n">
        <f aca="false">IF(B20&lt;2,"N/A",(A20/D20))</f>
        <v>0.668799465790454</v>
      </c>
      <c r="D20" s="27" t="n">
        <f aca="false">ROUND(AVERAGE(H3:H17),2)</f>
        <v>6153.38</v>
      </c>
      <c r="E20" s="28" t="n">
        <f aca="false">IFERROR(ROUND(IF(B20&lt;2,"N/A",(IF(C20&lt;=25%,"N/A",AVERAGE(I3:I17)))),2),"N/A")</f>
        <v>3785.08</v>
      </c>
      <c r="F20" s="28" t="n">
        <f aca="false">ROUND(MEDIAN(H3:H17),2)</f>
        <v>4116.25</v>
      </c>
      <c r="G20" s="29" t="str">
        <f aca="false">INDEX(G3:G17,MATCH(H20,H3:H17,0))</f>
        <v>Operadora OI</v>
      </c>
      <c r="H20" s="30" t="n">
        <f aca="false">MIN(H3:H17)</f>
        <v>3453.9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3785.08</v>
      </c>
    </row>
    <row r="23" customFormat="false" ht="12.75" hidden="false" customHeight="false" outlineLevel="0" collapsed="false">
      <c r="B23" s="31"/>
      <c r="C23" s="31"/>
      <c r="D23" s="35"/>
      <c r="E23" s="35"/>
      <c r="F23" s="39"/>
      <c r="G23" s="6" t="s">
        <v>22</v>
      </c>
      <c r="H23" s="30" t="n">
        <f aca="false">ROUND(H22,2)*D3</f>
        <v>3785.08</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6" activeCellId="0" sqref="G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35</v>
      </c>
      <c r="B2" s="4" t="s">
        <v>2</v>
      </c>
      <c r="C2" s="4" t="s">
        <v>3</v>
      </c>
      <c r="D2" s="4" t="s">
        <v>4</v>
      </c>
      <c r="E2" s="5" t="s">
        <v>5</v>
      </c>
      <c r="F2" s="5" t="s">
        <v>6</v>
      </c>
      <c r="G2" s="4" t="s">
        <v>7</v>
      </c>
      <c r="H2" s="6" t="s">
        <v>8</v>
      </c>
      <c r="I2" s="7" t="s">
        <v>9</v>
      </c>
    </row>
    <row r="3" customFormat="false" ht="12.75" hidden="false" customHeight="true" outlineLevel="0" collapsed="false">
      <c r="A3" s="3"/>
      <c r="B3" s="8" t="s">
        <v>36</v>
      </c>
      <c r="C3" s="9" t="s">
        <v>11</v>
      </c>
      <c r="D3" s="10" t="n">
        <v>1</v>
      </c>
      <c r="E3" s="11" t="n">
        <f aca="false">IF(C20&lt;=25%,D20,MIN(E20:F20))</f>
        <v>35579.77</v>
      </c>
      <c r="F3" s="11" t="n">
        <f aca="false">MIN(H3:H17)</f>
        <v>32466.66</v>
      </c>
      <c r="G3" s="12" t="s">
        <v>12</v>
      </c>
      <c r="H3" s="13" t="n">
        <v>32466.66</v>
      </c>
      <c r="I3" s="14" t="n">
        <f aca="false">IF(H3="","",(IF($C$20&lt;25%,"N/A",IF(H3&lt;=($D$20+$A$20),H3,"Descartado"))))</f>
        <v>32466.66</v>
      </c>
    </row>
    <row r="4" customFormat="false" ht="12.75" hidden="false" customHeight="false" outlineLevel="0" collapsed="false">
      <c r="A4" s="3"/>
      <c r="B4" s="8"/>
      <c r="C4" s="9"/>
      <c r="D4" s="10"/>
      <c r="E4" s="11"/>
      <c r="F4" s="11"/>
      <c r="G4" s="12" t="s">
        <v>13</v>
      </c>
      <c r="H4" s="13" t="n">
        <v>102366</v>
      </c>
      <c r="I4" s="14" t="str">
        <f aca="false">IF(H4="","",(IF($C$20&lt;25%,"N/A",IF(H4&lt;=($D$20+$A$20),H4,"Descartado"))))</f>
        <v>Descartado</v>
      </c>
    </row>
    <row r="5" customFormat="false" ht="12.75" hidden="false" customHeight="false" outlineLevel="0" collapsed="false">
      <c r="A5" s="3"/>
      <c r="B5" s="8"/>
      <c r="C5" s="9"/>
      <c r="D5" s="10"/>
      <c r="E5" s="11"/>
      <c r="F5" s="11"/>
      <c r="G5" s="12" t="s">
        <v>37</v>
      </c>
      <c r="H5" s="13" t="n">
        <v>38692.88</v>
      </c>
      <c r="I5" s="14" t="n">
        <f aca="false">IF(H5="","",(IF($C$20&lt;25%,"N/A",IF(H5&lt;=($D$20+$A$20),H5,"Descartado"))))</f>
        <v>38692.88</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38684.5140386917</v>
      </c>
      <c r="B20" s="25" t="n">
        <f aca="false">COUNT(H3:H17)</f>
        <v>3</v>
      </c>
      <c r="C20" s="26" t="n">
        <f aca="false">IF(B20&lt;2,"N/A",(A20/D20))</f>
        <v>0.668798007648297</v>
      </c>
      <c r="D20" s="27" t="n">
        <f aca="false">ROUND(AVERAGE(H3:H17),2)</f>
        <v>57841.85</v>
      </c>
      <c r="E20" s="28" t="n">
        <f aca="false">IFERROR(ROUND(IF(B20&lt;2,"N/A",(IF(C20&lt;=25%,"N/A",AVERAGE(I3:I17)))),2),"N/A")</f>
        <v>35579.77</v>
      </c>
      <c r="F20" s="28" t="n">
        <f aca="false">ROUND(MEDIAN(H3:H17),2)</f>
        <v>38692.88</v>
      </c>
      <c r="G20" s="29" t="str">
        <f aca="false">INDEX(G3:G17,MATCH(H20,H3:H17,0))</f>
        <v>Operadora OI</v>
      </c>
      <c r="H20" s="30" t="n">
        <f aca="false">MIN(H3:H17)</f>
        <v>32466.66</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35579.77</v>
      </c>
    </row>
    <row r="23" customFormat="false" ht="12.75" hidden="false" customHeight="false" outlineLevel="0" collapsed="false">
      <c r="B23" s="31"/>
      <c r="C23" s="31"/>
      <c r="D23" s="35"/>
      <c r="E23" s="35"/>
      <c r="F23" s="39"/>
      <c r="G23" s="6" t="s">
        <v>22</v>
      </c>
      <c r="H23" s="30" t="n">
        <f aca="false">ROUND(H22,2)*D3</f>
        <v>35579.77</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6" activeCellId="0" sqref="G6"/>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38</v>
      </c>
      <c r="B2" s="4" t="s">
        <v>2</v>
      </c>
      <c r="C2" s="4" t="s">
        <v>3</v>
      </c>
      <c r="D2" s="4" t="s">
        <v>4</v>
      </c>
      <c r="E2" s="5" t="s">
        <v>5</v>
      </c>
      <c r="F2" s="5" t="s">
        <v>6</v>
      </c>
      <c r="G2" s="4" t="s">
        <v>7</v>
      </c>
      <c r="H2" s="6" t="s">
        <v>8</v>
      </c>
      <c r="I2" s="7" t="s">
        <v>9</v>
      </c>
    </row>
    <row r="3" customFormat="false" ht="12.75" hidden="false" customHeight="true" outlineLevel="0" collapsed="false">
      <c r="A3" s="3"/>
      <c r="B3" s="8" t="s">
        <v>39</v>
      </c>
      <c r="C3" s="9" t="s">
        <v>11</v>
      </c>
      <c r="D3" s="10" t="n">
        <v>1</v>
      </c>
      <c r="E3" s="11" t="n">
        <f aca="false">IF(C20&lt;=25%,D20,MIN(E20:F20))</f>
        <v>13752.47</v>
      </c>
      <c r="F3" s="11" t="n">
        <f aca="false">MIN(H3:H17)</f>
        <v>12549.17</v>
      </c>
      <c r="G3" s="12" t="s">
        <v>12</v>
      </c>
      <c r="H3" s="13" t="n">
        <v>12549.17</v>
      </c>
      <c r="I3" s="14" t="n">
        <f aca="false">IF(H3="","",(IF($C$20&lt;25%,"N/A",IF(H3&lt;=($D$20+$A$20),H3,"Descartado"))))</f>
        <v>12549.17</v>
      </c>
    </row>
    <row r="4" customFormat="false" ht="12.75" hidden="false" customHeight="false" outlineLevel="0" collapsed="false">
      <c r="A4" s="3"/>
      <c r="B4" s="8"/>
      <c r="C4" s="9"/>
      <c r="D4" s="10"/>
      <c r="E4" s="11"/>
      <c r="F4" s="11"/>
      <c r="G4" s="12" t="s">
        <v>13</v>
      </c>
      <c r="H4" s="13" t="n">
        <v>39567</v>
      </c>
      <c r="I4" s="14" t="str">
        <f aca="false">IF(H4="","",(IF($C$20&lt;25%,"N/A",IF(H4&lt;=($D$20+$A$20),H4,"Descartado"))))</f>
        <v>Descartado</v>
      </c>
    </row>
    <row r="5" customFormat="false" ht="12.75" hidden="false" customHeight="false" outlineLevel="0" collapsed="false">
      <c r="A5" s="3"/>
      <c r="B5" s="8"/>
      <c r="C5" s="9"/>
      <c r="D5" s="10"/>
      <c r="E5" s="11"/>
      <c r="F5" s="11"/>
      <c r="G5" s="12" t="s">
        <v>37</v>
      </c>
      <c r="H5" s="13" t="n">
        <v>14955.76</v>
      </c>
      <c r="I5" s="14" t="n">
        <f aca="false">IF(H5="","",(IF($C$20&lt;25%,"N/A",IF(H5&lt;=($D$20+$A$20),H5,"Descartado"))))</f>
        <v>14955.76</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14952.5245787827</v>
      </c>
      <c r="B20" s="25" t="n">
        <f aca="false">COUNT(H3:H17)</f>
        <v>3</v>
      </c>
      <c r="C20" s="26" t="n">
        <f aca="false">IF(B20&lt;2,"N/A",(A20/D20))</f>
        <v>0.668798016343767</v>
      </c>
      <c r="D20" s="27" t="n">
        <f aca="false">ROUND(AVERAGE(H3:H17),2)</f>
        <v>22357.31</v>
      </c>
      <c r="E20" s="28" t="n">
        <f aca="false">IFERROR(ROUND(IF(B20&lt;2,"N/A",(IF(C20&lt;=25%,"N/A",AVERAGE(I3:I17)))),2),"N/A")</f>
        <v>13752.47</v>
      </c>
      <c r="F20" s="28" t="n">
        <f aca="false">ROUND(MEDIAN(H3:H17),2)</f>
        <v>14955.76</v>
      </c>
      <c r="G20" s="29" t="str">
        <f aca="false">INDEX(G3:G17,MATCH(H20,H3:H17,0))</f>
        <v>Operadora OI</v>
      </c>
      <c r="H20" s="30" t="n">
        <f aca="false">MIN(H3:H17)</f>
        <v>12549.17</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13752.47</v>
      </c>
    </row>
    <row r="23" customFormat="false" ht="12.75" hidden="false" customHeight="false" outlineLevel="0" collapsed="false">
      <c r="B23" s="31"/>
      <c r="C23" s="31"/>
      <c r="D23" s="35"/>
      <c r="E23" s="35"/>
      <c r="F23" s="39"/>
      <c r="G23" s="6" t="s">
        <v>22</v>
      </c>
      <c r="H23" s="30" t="n">
        <f aca="false">ROUND(H22,2)*D3</f>
        <v>13752.47</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4" activeCellId="0" sqref="G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40</v>
      </c>
      <c r="B2" s="4" t="s">
        <v>2</v>
      </c>
      <c r="C2" s="4" t="s">
        <v>3</v>
      </c>
      <c r="D2" s="4" t="s">
        <v>4</v>
      </c>
      <c r="E2" s="5" t="s">
        <v>5</v>
      </c>
      <c r="F2" s="5" t="s">
        <v>6</v>
      </c>
      <c r="G2" s="4" t="s">
        <v>7</v>
      </c>
      <c r="H2" s="6" t="s">
        <v>8</v>
      </c>
      <c r="I2" s="7" t="s">
        <v>9</v>
      </c>
    </row>
    <row r="3" customFormat="false" ht="12.75" hidden="false" customHeight="true" outlineLevel="0" collapsed="false">
      <c r="A3" s="3"/>
      <c r="B3" s="8" t="s">
        <v>41</v>
      </c>
      <c r="C3" s="9" t="s">
        <v>11</v>
      </c>
      <c r="D3" s="10" t="n">
        <v>1</v>
      </c>
      <c r="E3" s="11" t="n">
        <f aca="false">IF(C20&lt;=25%,D20,MIN(E20:F20))</f>
        <v>1089</v>
      </c>
      <c r="F3" s="11" t="n">
        <f aca="false">MIN(H3:H17)</f>
        <v>1089</v>
      </c>
      <c r="G3" s="12" t="s">
        <v>13</v>
      </c>
      <c r="H3" s="13" t="n">
        <v>1089</v>
      </c>
      <c r="I3" s="14" t="e">
        <f aca="false">IF(H3="","",(IF($C$20&lt;25%,"N/A",IF(H3&lt;=($D$20+$A$20),H3,"Descartado"))))</f>
        <v>#VALUE!</v>
      </c>
    </row>
    <row r="4" customFormat="false" ht="12.8" hidden="false" customHeight="false" outlineLevel="0" collapsed="false">
      <c r="A4" s="3"/>
      <c r="B4" s="8"/>
      <c r="C4" s="9"/>
      <c r="D4" s="10"/>
      <c r="E4" s="11"/>
      <c r="F4" s="11"/>
      <c r="G4" s="12"/>
      <c r="H4" s="13"/>
      <c r="I4" s="14" t="str">
        <f aca="false">IF(H4="","",(IF($C$20&lt;25%,"N/A",IF(H4&lt;=($D$20+$A$20),H4,"Descartado"))))</f>
        <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str">
        <f aca="false">IF(B20&lt;2,"N/A",(STDEV(H3:H17)))</f>
        <v>N/A</v>
      </c>
      <c r="B20" s="25" t="n">
        <f aca="false">COUNT(H3:H17)</f>
        <v>1</v>
      </c>
      <c r="C20" s="26" t="str">
        <f aca="false">IF(B20&lt;2,"N/A",(A20/D20))</f>
        <v>N/A</v>
      </c>
      <c r="D20" s="27" t="n">
        <f aca="false">ROUND(AVERAGE(H3:H17),2)</f>
        <v>1089</v>
      </c>
      <c r="E20" s="28" t="str">
        <f aca="false">IFERROR(ROUND(IF(B20&lt;2,"N/A",(IF(C20&lt;=25%,"N/A",AVERAGE(I3:I17)))),2),"N/A")</f>
        <v>N/A</v>
      </c>
      <c r="F20" s="28" t="n">
        <f aca="false">ROUND(MEDIAN(H3:H17),2)</f>
        <v>1089</v>
      </c>
      <c r="G20" s="29" t="str">
        <f aca="false">INDEX(G3:G17,MATCH(H20,H3:H17,0))</f>
        <v>Operadora VIVO</v>
      </c>
      <c r="H20" s="30" t="n">
        <f aca="false">MIN(H3:H17)</f>
        <v>1089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1089</v>
      </c>
    </row>
    <row r="23" customFormat="false" ht="12.75" hidden="false" customHeight="false" outlineLevel="0" collapsed="false">
      <c r="B23" s="31"/>
      <c r="C23" s="31"/>
      <c r="D23" s="35"/>
      <c r="E23" s="35"/>
      <c r="F23" s="39"/>
      <c r="G23" s="6" t="s">
        <v>22</v>
      </c>
      <c r="H23" s="30" t="n">
        <f aca="false">ROUND(H22,2)*D3</f>
        <v>1089</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5" activeCellId="0" sqref="G5"/>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42</v>
      </c>
      <c r="B2" s="4" t="s">
        <v>2</v>
      </c>
      <c r="C2" s="4" t="s">
        <v>3</v>
      </c>
      <c r="D2" s="4" t="s">
        <v>4</v>
      </c>
      <c r="E2" s="5" t="s">
        <v>5</v>
      </c>
      <c r="F2" s="5" t="s">
        <v>6</v>
      </c>
      <c r="G2" s="4" t="s">
        <v>7</v>
      </c>
      <c r="H2" s="6" t="s">
        <v>8</v>
      </c>
      <c r="I2" s="7" t="s">
        <v>9</v>
      </c>
    </row>
    <row r="3" customFormat="false" ht="12.75" hidden="false" customHeight="true" outlineLevel="0" collapsed="false">
      <c r="A3" s="3"/>
      <c r="B3" s="8" t="s">
        <v>43</v>
      </c>
      <c r="C3" s="9" t="s">
        <v>11</v>
      </c>
      <c r="D3" s="10" t="n">
        <v>1</v>
      </c>
      <c r="E3" s="11" t="n">
        <f aca="false">IF(C20&lt;=25%,D20,MIN(E20:F20))</f>
        <v>7177.45</v>
      </c>
      <c r="F3" s="11" t="n">
        <f aca="false">MIN(H3:H17)</f>
        <v>6534</v>
      </c>
      <c r="G3" s="12" t="s">
        <v>13</v>
      </c>
      <c r="H3" s="13" t="n">
        <v>6534</v>
      </c>
      <c r="I3" s="14" t="str">
        <f aca="false">IF(H3="","",(IF($C$20&lt;25%,"N/A",IF(H3&lt;=($D$20+$A$20),H3,"Descartado"))))</f>
        <v>N/A</v>
      </c>
    </row>
    <row r="4" customFormat="false" ht="12.8" hidden="false" customHeight="false" outlineLevel="0" collapsed="false">
      <c r="A4" s="3"/>
      <c r="B4" s="8"/>
      <c r="C4" s="9"/>
      <c r="D4" s="10"/>
      <c r="E4" s="11"/>
      <c r="F4" s="11"/>
      <c r="G4" s="12" t="s">
        <v>32</v>
      </c>
      <c r="H4" s="13" t="n">
        <v>7820.9</v>
      </c>
      <c r="I4" s="14" t="str">
        <f aca="false">IF(H4="","",(IF($C$20&lt;25%,"N/A",IF(H4&lt;=($D$20+$A$20),H4,"Descartado"))))</f>
        <v>N/A</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909.975716708968</v>
      </c>
      <c r="B20" s="25" t="n">
        <f aca="false">COUNT(H3:H17)</f>
        <v>2</v>
      </c>
      <c r="C20" s="26" t="n">
        <f aca="false">IF(B20&lt;2,"N/A",(A20/D20))</f>
        <v>0.126782592245013</v>
      </c>
      <c r="D20" s="27" t="n">
        <f aca="false">ROUND(AVERAGE(H3:H17),2)</f>
        <v>7177.45</v>
      </c>
      <c r="E20" s="28" t="str">
        <f aca="false">IFERROR(ROUND(IF(B20&lt;2,"N/A",(IF(C20&lt;=25%,"N/A",AVERAGE(I3:I17)))),2),"N/A")</f>
        <v>N/A</v>
      </c>
      <c r="F20" s="28" t="n">
        <f aca="false">ROUND(MEDIAN(H3:H17),2)</f>
        <v>7177.45</v>
      </c>
      <c r="G20" s="29" t="str">
        <f aca="false">INDEX(G3:G17,MATCH(H20,H3:H17,0))</f>
        <v>Operadora VIVO</v>
      </c>
      <c r="H20" s="30" t="n">
        <f aca="false">MIN(H3:H17)</f>
        <v>6534</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7177.45</v>
      </c>
    </row>
    <row r="23" customFormat="false" ht="12.75" hidden="false" customHeight="false" outlineLevel="0" collapsed="false">
      <c r="B23" s="31"/>
      <c r="C23" s="31"/>
      <c r="D23" s="35"/>
      <c r="E23" s="35"/>
      <c r="F23" s="39"/>
      <c r="G23" s="6" t="s">
        <v>22</v>
      </c>
      <c r="H23" s="30" t="n">
        <f aca="false">ROUND(H22,2)*D3</f>
        <v>7177.45</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4" activeCellId="0" sqref="G4"/>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44</v>
      </c>
      <c r="B2" s="4" t="s">
        <v>2</v>
      </c>
      <c r="C2" s="4" t="s">
        <v>3</v>
      </c>
      <c r="D2" s="4" t="s">
        <v>4</v>
      </c>
      <c r="E2" s="5" t="s">
        <v>5</v>
      </c>
      <c r="F2" s="5" t="s">
        <v>6</v>
      </c>
      <c r="G2" s="4" t="s">
        <v>7</v>
      </c>
      <c r="H2" s="6" t="s">
        <v>8</v>
      </c>
      <c r="I2" s="7" t="s">
        <v>9</v>
      </c>
    </row>
    <row r="3" customFormat="false" ht="12.75" hidden="false" customHeight="true" outlineLevel="0" collapsed="false">
      <c r="A3" s="3"/>
      <c r="B3" s="8" t="s">
        <v>45</v>
      </c>
      <c r="C3" s="9" t="s">
        <v>11</v>
      </c>
      <c r="D3" s="10" t="n">
        <v>1</v>
      </c>
      <c r="E3" s="11" t="n">
        <f aca="false">IF(C20&lt;=25%,D20,MIN(E20:F20))</f>
        <v>345.39</v>
      </c>
      <c r="F3" s="11" t="n">
        <f aca="false">MIN(H3:H17)</f>
        <v>345.39</v>
      </c>
      <c r="G3" s="12" t="s">
        <v>12</v>
      </c>
      <c r="H3" s="13" t="n">
        <v>345.39</v>
      </c>
      <c r="I3" s="14" t="e">
        <f aca="false">IF(H3="","",(IF($C$20&lt;25%,"N/A",IF(H3&lt;=($D$20+$A$20),H3,"Descartado"))))</f>
        <v>#VALUE!</v>
      </c>
    </row>
    <row r="4" customFormat="false" ht="12.75" hidden="false" customHeight="false" outlineLevel="0" collapsed="false">
      <c r="A4" s="3"/>
      <c r="B4" s="8"/>
      <c r="C4" s="9"/>
      <c r="D4" s="10"/>
      <c r="E4" s="11"/>
      <c r="F4" s="11"/>
      <c r="G4" s="12"/>
      <c r="H4" s="13"/>
      <c r="I4" s="14" t="str">
        <f aca="false">IF(H4="","",(IF($C$20&lt;25%,"N/A",IF(H4&lt;=($D$20+$A$20),H4,"Descartado"))))</f>
        <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str">
        <f aca="false">IF(B20&lt;2,"N/A",(STDEV(H3:H17)))</f>
        <v>N/A</v>
      </c>
      <c r="B20" s="25" t="n">
        <f aca="false">COUNT(H3:H17)</f>
        <v>1</v>
      </c>
      <c r="C20" s="26" t="str">
        <f aca="false">IF(B20&lt;2,"N/A",(A20/D20))</f>
        <v>N/A</v>
      </c>
      <c r="D20" s="27" t="n">
        <f aca="false">ROUND(AVERAGE(H3:H17),2)</f>
        <v>345.39</v>
      </c>
      <c r="E20" s="28" t="str">
        <f aca="false">IFERROR(ROUND(IF(B20&lt;2,"N/A",(IF(C20&lt;=25%,"N/A",AVERAGE(I3:I17)))),2),"N/A")</f>
        <v>N/A</v>
      </c>
      <c r="F20" s="28" t="n">
        <f aca="false">ROUND(MEDIAN(H3:H17),2)</f>
        <v>345.39</v>
      </c>
      <c r="G20" s="29" t="str">
        <f aca="false">INDEX(G3:G17,MATCH(H20,H3:H17,0))</f>
        <v>Operadora OI</v>
      </c>
      <c r="H20" s="30" t="n">
        <f aca="false">MIN(H3:H17)</f>
        <v>345.39</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345.39</v>
      </c>
    </row>
    <row r="23" customFormat="false" ht="12.75" hidden="false" customHeight="false" outlineLevel="0" collapsed="false">
      <c r="B23" s="31"/>
      <c r="C23" s="31"/>
      <c r="D23" s="35"/>
      <c r="E23" s="35"/>
      <c r="F23" s="39"/>
      <c r="G23" s="6" t="s">
        <v>22</v>
      </c>
      <c r="H23" s="30" t="n">
        <f aca="false">ROUND(H22,2)*D3</f>
        <v>345.39</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true"/>
  </sheetPr>
  <dimension ref="A1:K3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G5" activeCellId="0" sqref="G5"/>
    </sheetView>
  </sheetViews>
  <sheetFormatPr defaultRowHeight="12.75" zeroHeight="false" outlineLevelRow="0" outlineLevelCol="0"/>
  <cols>
    <col collapsed="false" customWidth="true" hidden="false" outlineLevel="0" max="1" min="1" style="1" width="11.86"/>
    <col collapsed="false" customWidth="true" hidden="false" outlineLevel="0" max="2" min="2" style="1" width="28.57"/>
    <col collapsed="false" customWidth="true" hidden="false" outlineLevel="0" max="6" min="3" style="1" width="12.71"/>
    <col collapsed="false" customWidth="true" hidden="false" outlineLevel="0" max="7" min="7" style="1" width="33.57"/>
    <col collapsed="false" customWidth="true" hidden="false" outlineLevel="0" max="9" min="8" style="1" width="12.71"/>
    <col collapsed="false" customWidth="true" hidden="false" outlineLevel="0" max="11" min="10" style="1" width="10.29"/>
    <col collapsed="false" customWidth="true" hidden="false" outlineLevel="0" max="1025" min="12" style="1" width="9.13"/>
  </cols>
  <sheetData>
    <row r="1" customFormat="false" ht="15.75" hidden="false" customHeight="false" outlineLevel="0" collapsed="false">
      <c r="A1" s="2" t="s">
        <v>0</v>
      </c>
      <c r="B1" s="2"/>
      <c r="C1" s="2"/>
      <c r="D1" s="2"/>
      <c r="E1" s="2"/>
      <c r="F1" s="2"/>
      <c r="G1" s="2"/>
      <c r="H1" s="2"/>
      <c r="I1" s="2"/>
    </row>
    <row r="2" customFormat="false" ht="25.5" hidden="false" customHeight="false" outlineLevel="0" collapsed="false">
      <c r="A2" s="3" t="s">
        <v>46</v>
      </c>
      <c r="B2" s="4" t="s">
        <v>2</v>
      </c>
      <c r="C2" s="4" t="s">
        <v>3</v>
      </c>
      <c r="D2" s="4" t="s">
        <v>4</v>
      </c>
      <c r="E2" s="5" t="s">
        <v>5</v>
      </c>
      <c r="F2" s="5" t="s">
        <v>6</v>
      </c>
      <c r="G2" s="4" t="s">
        <v>7</v>
      </c>
      <c r="H2" s="6" t="s">
        <v>8</v>
      </c>
      <c r="I2" s="7" t="s">
        <v>9</v>
      </c>
    </row>
    <row r="3" customFormat="false" ht="12.75" hidden="false" customHeight="true" outlineLevel="0" collapsed="false">
      <c r="A3" s="3"/>
      <c r="B3" s="8" t="s">
        <v>47</v>
      </c>
      <c r="C3" s="9" t="s">
        <v>11</v>
      </c>
      <c r="D3" s="10" t="n">
        <v>1</v>
      </c>
      <c r="E3" s="11" t="n">
        <f aca="false">IF(C20&lt;=25%,D20,MIN(E20:F20))</f>
        <v>15756.58</v>
      </c>
      <c r="F3" s="11" t="n">
        <f aca="false">MIN(H3:H17)</f>
        <v>8644.15</v>
      </c>
      <c r="G3" s="12" t="s">
        <v>13</v>
      </c>
      <c r="H3" s="13" t="n">
        <v>22869</v>
      </c>
      <c r="I3" s="14" t="n">
        <f aca="false">IF(H3="","",(IF($C$20&lt;25%,"N/A",IF(H3&lt;=($D$20+$A$20),H3,"Descartado"))))</f>
        <v>22869</v>
      </c>
    </row>
    <row r="4" customFormat="false" ht="12.8" hidden="false" customHeight="false" outlineLevel="0" collapsed="false">
      <c r="A4" s="3"/>
      <c r="B4" s="8"/>
      <c r="C4" s="9"/>
      <c r="D4" s="10"/>
      <c r="E4" s="11"/>
      <c r="F4" s="11"/>
      <c r="G4" s="12" t="s">
        <v>32</v>
      </c>
      <c r="H4" s="13" t="n">
        <v>8644.15</v>
      </c>
      <c r="I4" s="14" t="n">
        <f aca="false">IF(H4="","",(IF($C$20&lt;25%,"N/A",IF(H4&lt;=($D$20+$A$20),H4,"Descartado"))))</f>
        <v>8644.15</v>
      </c>
    </row>
    <row r="5" customFormat="false" ht="12.75" hidden="false" customHeight="false" outlineLevel="0" collapsed="false">
      <c r="A5" s="3"/>
      <c r="B5" s="8"/>
      <c r="C5" s="9"/>
      <c r="D5" s="10"/>
      <c r="E5" s="11"/>
      <c r="F5" s="11"/>
      <c r="G5" s="12"/>
      <c r="H5" s="13"/>
      <c r="I5" s="14" t="str">
        <f aca="false">IF(H5="","",(IF($C$20&lt;25%,"N/A",IF(H5&lt;=($D$20+$A$20),H5,"Descartado"))))</f>
        <v/>
      </c>
    </row>
    <row r="6" customFormat="false" ht="12.75" hidden="false" customHeight="false" outlineLevel="0" collapsed="false">
      <c r="A6" s="3"/>
      <c r="B6" s="8"/>
      <c r="C6" s="9"/>
      <c r="D6" s="10"/>
      <c r="E6" s="11"/>
      <c r="F6" s="11"/>
      <c r="G6" s="12"/>
      <c r="H6" s="13"/>
      <c r="I6" s="14" t="str">
        <f aca="false">IF(H6="","",(IF($C$20&lt;25%,"N/A",IF(H6&lt;=($D$20+$A$20),H6,"Descartado"))))</f>
        <v/>
      </c>
    </row>
    <row r="7" customFormat="false" ht="12.75" hidden="false" customHeight="false" outlineLevel="0" collapsed="false">
      <c r="A7" s="3"/>
      <c r="B7" s="8"/>
      <c r="C7" s="9"/>
      <c r="D7" s="10"/>
      <c r="E7" s="11"/>
      <c r="F7" s="11"/>
      <c r="G7" s="12"/>
      <c r="H7" s="13"/>
      <c r="I7" s="14" t="str">
        <f aca="false">IF(H7="","",(IF($C$20&lt;25%,"N/A",IF(H7&lt;=($D$20+$A$20),H7,"Descartado"))))</f>
        <v/>
      </c>
    </row>
    <row r="8" customFormat="false" ht="12.75" hidden="false" customHeight="false" outlineLevel="0" collapsed="false">
      <c r="A8" s="3"/>
      <c r="B8" s="8"/>
      <c r="C8" s="9"/>
      <c r="D8" s="10"/>
      <c r="E8" s="11"/>
      <c r="F8" s="11"/>
      <c r="G8" s="12"/>
      <c r="H8" s="13"/>
      <c r="I8" s="14" t="str">
        <f aca="false">IF(H8="","",(IF($C$20&lt;25%,"N/A",IF(H8&lt;=($D$20+$A$20),H8,"Descartado"))))</f>
        <v/>
      </c>
    </row>
    <row r="9" customFormat="false" ht="12.75" hidden="false" customHeight="false" outlineLevel="0" collapsed="false">
      <c r="A9" s="3"/>
      <c r="B9" s="8"/>
      <c r="C9" s="9"/>
      <c r="D9" s="10"/>
      <c r="E9" s="11"/>
      <c r="F9" s="11"/>
      <c r="G9" s="12"/>
      <c r="H9" s="13"/>
      <c r="I9" s="14" t="str">
        <f aca="false">IF(H9="","",(IF($C$20&lt;25%,"N/A",IF(H9&lt;=($D$20+$A$20),H9,"Descartado"))))</f>
        <v/>
      </c>
    </row>
    <row r="10" customFormat="false" ht="12.75" hidden="false" customHeight="false" outlineLevel="0" collapsed="false">
      <c r="A10" s="3"/>
      <c r="B10" s="8"/>
      <c r="C10" s="9"/>
      <c r="D10" s="10"/>
      <c r="E10" s="11"/>
      <c r="F10" s="11"/>
      <c r="G10" s="12"/>
      <c r="H10" s="13"/>
      <c r="I10" s="14" t="str">
        <f aca="false">IF(H10="","",(IF($C$20&lt;25%,"N/A",IF(H10&lt;=($D$20+$A$20),H10,"Descartado"))))</f>
        <v/>
      </c>
    </row>
    <row r="11" customFormat="false" ht="12.75" hidden="false" customHeight="false" outlineLevel="0" collapsed="false">
      <c r="A11" s="3"/>
      <c r="B11" s="8"/>
      <c r="C11" s="9"/>
      <c r="D11" s="10"/>
      <c r="E11" s="11"/>
      <c r="F11" s="11"/>
      <c r="G11" s="12"/>
      <c r="H11" s="13"/>
      <c r="I11" s="14" t="str">
        <f aca="false">IF(H11="","",(IF($C$20&lt;25%,"N/A",IF(H11&lt;=($D$20+$A$20),H11,"Descartado"))))</f>
        <v/>
      </c>
    </row>
    <row r="12" customFormat="false" ht="12.75" hidden="false" customHeight="false" outlineLevel="0" collapsed="false">
      <c r="A12" s="3"/>
      <c r="B12" s="8"/>
      <c r="C12" s="9"/>
      <c r="D12" s="10"/>
      <c r="E12" s="11"/>
      <c r="F12" s="11"/>
      <c r="G12" s="12"/>
      <c r="H12" s="13"/>
      <c r="I12" s="14" t="str">
        <f aca="false">IF(H12="","",(IF($C$20&lt;25%,"N/A",IF(H12&lt;=($D$20+$A$20),H12,"Descartado"))))</f>
        <v/>
      </c>
    </row>
    <row r="13" customFormat="false" ht="12.75" hidden="false" customHeight="false" outlineLevel="0" collapsed="false">
      <c r="A13" s="3"/>
      <c r="B13" s="8"/>
      <c r="C13" s="9"/>
      <c r="D13" s="10"/>
      <c r="E13" s="11"/>
      <c r="F13" s="11"/>
      <c r="G13" s="12"/>
      <c r="H13" s="13"/>
      <c r="I13" s="14" t="str">
        <f aca="false">IF(H13="","",(IF($C$20&lt;25%,"N/A",IF(H13&lt;=($D$20+$A$20),H13,"Descartado"))))</f>
        <v/>
      </c>
    </row>
    <row r="14" customFormat="false" ht="12.75" hidden="false" customHeight="false" outlineLevel="0" collapsed="false">
      <c r="A14" s="3"/>
      <c r="B14" s="8"/>
      <c r="C14" s="9"/>
      <c r="D14" s="10"/>
      <c r="E14" s="11"/>
      <c r="F14" s="11"/>
      <c r="G14" s="12"/>
      <c r="H14" s="13"/>
      <c r="I14" s="14" t="str">
        <f aca="false">IF(H14="","",(IF($C$20&lt;25%,"N/A",IF(H14&lt;=($D$20+$A$20),H14,"Descartado"))))</f>
        <v/>
      </c>
    </row>
    <row r="15" customFormat="false" ht="12.75" hidden="false" customHeight="false" outlineLevel="0" collapsed="false">
      <c r="A15" s="3"/>
      <c r="B15" s="8"/>
      <c r="C15" s="9"/>
      <c r="D15" s="10"/>
      <c r="E15" s="11"/>
      <c r="F15" s="11"/>
      <c r="G15" s="12"/>
      <c r="H15" s="13"/>
      <c r="I15" s="14" t="str">
        <f aca="false">IF(H15="","",(IF($C$20&lt;25%,"N/A",IF(H15&lt;=($D$20+$A$20),H15,"Descartado"))))</f>
        <v/>
      </c>
    </row>
    <row r="16" customFormat="false" ht="12.75" hidden="false" customHeight="false" outlineLevel="0" collapsed="false">
      <c r="A16" s="3"/>
      <c r="B16" s="8"/>
      <c r="C16" s="9"/>
      <c r="D16" s="10"/>
      <c r="E16" s="11"/>
      <c r="F16" s="11"/>
      <c r="G16" s="12"/>
      <c r="H16" s="13"/>
      <c r="I16" s="14" t="str">
        <f aca="false">IF(H16="","",(IF($C$20&lt;25%,"N/A",IF(H16&lt;=($D$20+$A$20),H16,"Descartado"))))</f>
        <v/>
      </c>
    </row>
    <row r="17" customFormat="false" ht="12.75" hidden="false" customHeight="false" outlineLevel="0" collapsed="false">
      <c r="A17" s="3"/>
      <c r="B17" s="8"/>
      <c r="C17" s="9"/>
      <c r="D17" s="10"/>
      <c r="E17" s="11"/>
      <c r="F17" s="11"/>
      <c r="G17" s="12"/>
      <c r="H17" s="13"/>
      <c r="I17" s="14" t="str">
        <f aca="false">IF(H17="","",(IF($C$20&lt;25%,"N/A",IF(H17&lt;=($D$20+$A$20),H17,"Descartado"))))</f>
        <v/>
      </c>
    </row>
    <row r="18" customFormat="false" ht="12.75" hidden="false" customHeight="false" outlineLevel="0" collapsed="false">
      <c r="A18" s="15"/>
      <c r="B18" s="16"/>
      <c r="C18" s="17"/>
      <c r="D18" s="17"/>
      <c r="E18" s="18"/>
      <c r="F18" s="18"/>
      <c r="G18" s="19"/>
      <c r="H18" s="19"/>
      <c r="I18" s="20"/>
      <c r="J18" s="21"/>
      <c r="K18" s="21"/>
    </row>
    <row r="19" customFormat="false" ht="25.5" hidden="false" customHeight="false" outlineLevel="0" collapsed="false">
      <c r="A19" s="7" t="s">
        <v>14</v>
      </c>
      <c r="B19" s="7" t="s">
        <v>15</v>
      </c>
      <c r="C19" s="6" t="s">
        <v>16</v>
      </c>
      <c r="D19" s="22" t="s">
        <v>17</v>
      </c>
      <c r="E19" s="23" t="s">
        <v>18</v>
      </c>
      <c r="F19" s="22" t="s">
        <v>19</v>
      </c>
      <c r="G19" s="6" t="s">
        <v>20</v>
      </c>
      <c r="H19" s="6"/>
      <c r="I19" s="24"/>
    </row>
    <row r="20" customFormat="false" ht="12.75" hidden="false" customHeight="false" outlineLevel="0" collapsed="false">
      <c r="A20" s="25" t="n">
        <f aca="false">IF(B20&lt;2,"N/A",(STDEV(H3:H17)))</f>
        <v>10058.4878963615</v>
      </c>
      <c r="B20" s="25" t="n">
        <f aca="false">COUNT(H3:H17)</f>
        <v>2</v>
      </c>
      <c r="C20" s="26" t="n">
        <f aca="false">IF(B20&lt;2,"N/A",(A20/D20))</f>
        <v>0.638367456412588</v>
      </c>
      <c r="D20" s="27" t="n">
        <f aca="false">ROUND(AVERAGE(H3:H17),2)</f>
        <v>15756.58</v>
      </c>
      <c r="E20" s="28" t="n">
        <f aca="false">IFERROR(ROUND(IF(B20&lt;2,"N/A",(IF(C20&lt;=25%,"N/A",AVERAGE(I3:I17)))),2),"N/A")</f>
        <v>15756.58</v>
      </c>
      <c r="F20" s="28" t="n">
        <f aca="false">ROUND(MEDIAN(H3:H17),2)</f>
        <v>15756.58</v>
      </c>
      <c r="G20" s="29" t="str">
        <f aca="false">INDEX(G3:G17,MATCH(H20,H3:H17,0))</f>
        <v>CLARO S.A.</v>
      </c>
      <c r="H20" s="30" t="n">
        <f aca="false">MIN(H3:H17)</f>
        <v>8644.15</v>
      </c>
      <c r="I20" s="24"/>
    </row>
    <row r="21" customFormat="false" ht="12.75" hidden="false" customHeight="false" outlineLevel="0" collapsed="false">
      <c r="A21" s="31"/>
      <c r="B21" s="24"/>
      <c r="C21" s="32"/>
      <c r="D21" s="32"/>
      <c r="E21" s="32"/>
      <c r="F21" s="32"/>
      <c r="G21" s="24"/>
      <c r="H21" s="33"/>
      <c r="I21" s="34"/>
      <c r="J21" s="34"/>
      <c r="K21" s="34"/>
    </row>
    <row r="22" customFormat="false" ht="12.75" hidden="false" customHeight="false" outlineLevel="0" collapsed="false">
      <c r="B22" s="31"/>
      <c r="C22" s="31"/>
      <c r="D22" s="35"/>
      <c r="E22" s="35"/>
      <c r="F22" s="36"/>
      <c r="G22" s="37" t="s">
        <v>21</v>
      </c>
      <c r="H22" s="38" t="n">
        <f aca="false">IF(C20&lt;=25%,D20,MIN(E20:F20))</f>
        <v>15756.58</v>
      </c>
    </row>
    <row r="23" customFormat="false" ht="12.75" hidden="false" customHeight="false" outlineLevel="0" collapsed="false">
      <c r="B23" s="31"/>
      <c r="C23" s="31"/>
      <c r="D23" s="35"/>
      <c r="E23" s="35"/>
      <c r="F23" s="39"/>
      <c r="G23" s="6" t="s">
        <v>22</v>
      </c>
      <c r="H23" s="30" t="n">
        <f aca="false">ROUND(H22,2)*D3</f>
        <v>15756.58</v>
      </c>
    </row>
    <row r="24" customFormat="false" ht="12.75" hidden="false" customHeight="false" outlineLevel="0" collapsed="false">
      <c r="B24" s="35"/>
      <c r="C24" s="35"/>
      <c r="D24" s="24"/>
      <c r="E24" s="24"/>
    </row>
    <row r="26" customFormat="false" ht="12.75" hidden="false" customHeight="true" outlineLevel="0" collapsed="false">
      <c r="A26" s="40" t="s">
        <v>23</v>
      </c>
      <c r="B26" s="40"/>
      <c r="C26" s="40"/>
      <c r="D26" s="40"/>
      <c r="E26" s="40"/>
      <c r="F26" s="40"/>
      <c r="G26" s="40"/>
      <c r="H26" s="40"/>
      <c r="I26" s="40"/>
    </row>
    <row r="27" customFormat="false" ht="12.75" hidden="false" customHeight="true" outlineLevel="0" collapsed="false">
      <c r="A27" s="40" t="s">
        <v>24</v>
      </c>
      <c r="B27" s="40"/>
      <c r="C27" s="40"/>
      <c r="D27" s="40"/>
      <c r="E27" s="40"/>
      <c r="F27" s="40"/>
      <c r="G27" s="40"/>
      <c r="H27" s="40"/>
      <c r="I27" s="40"/>
    </row>
    <row r="28" customFormat="false" ht="12.75" hidden="false" customHeight="true" outlineLevel="0" collapsed="false">
      <c r="A28" s="40" t="s">
        <v>25</v>
      </c>
      <c r="B28" s="40"/>
      <c r="C28" s="40"/>
      <c r="D28" s="40"/>
      <c r="E28" s="40"/>
      <c r="F28" s="40"/>
      <c r="G28" s="40"/>
      <c r="H28" s="40"/>
      <c r="I28" s="40"/>
    </row>
    <row r="29" customFormat="false" ht="12.75" hidden="false" customHeight="true" outlineLevel="0" collapsed="false">
      <c r="A29" s="40" t="s">
        <v>26</v>
      </c>
      <c r="B29" s="40"/>
      <c r="C29" s="40"/>
      <c r="D29" s="40"/>
      <c r="E29" s="40"/>
      <c r="F29" s="40"/>
      <c r="G29" s="40"/>
      <c r="H29" s="40"/>
      <c r="I29" s="40"/>
    </row>
    <row r="30" customFormat="false" ht="12.75" hidden="false" customHeight="true" outlineLevel="0" collapsed="false">
      <c r="A30" s="40" t="s">
        <v>27</v>
      </c>
      <c r="B30" s="40"/>
      <c r="C30" s="40"/>
      <c r="D30" s="40"/>
      <c r="E30" s="40"/>
      <c r="F30" s="40"/>
      <c r="G30" s="40"/>
      <c r="H30" s="40"/>
      <c r="I30" s="40"/>
    </row>
    <row r="31" customFormat="false" ht="12.75" hidden="false" customHeight="true" outlineLevel="0" collapsed="false">
      <c r="A31" s="40" t="s">
        <v>28</v>
      </c>
      <c r="B31" s="40"/>
      <c r="C31" s="40"/>
      <c r="D31" s="40"/>
      <c r="E31" s="40"/>
      <c r="F31" s="40"/>
      <c r="G31" s="40"/>
      <c r="H31" s="40"/>
      <c r="I31" s="40"/>
    </row>
    <row r="32" customFormat="false" ht="24.75" hidden="false" customHeight="true" outlineLevel="0" collapsed="false">
      <c r="A32" s="41" t="s">
        <v>29</v>
      </c>
      <c r="B32" s="41"/>
      <c r="C32" s="41"/>
      <c r="D32" s="41"/>
      <c r="E32" s="41"/>
      <c r="F32" s="41"/>
      <c r="G32" s="41"/>
      <c r="H32" s="41"/>
      <c r="I32" s="41"/>
    </row>
  </sheetData>
  <sheetProtection sheet="true" password="e73f" objects="true" scenarios="true"/>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LibreOffice/6.2.5.2$Windows_X86_64 LibreOffice_project/1ec314fa52f458adc18c4f025c545a4e8b22c159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2019-01-16T20:04:04Z</dcterms:created>
  <dc:creator>Marconni Rodrigues de AlcGntara Santos</dc:creator>
  <dc:description/>
  <dc:language>pt-BR</dc:language>
  <cp:lastModifiedBy/>
  <cp:lastPrinted>2019-03-26T20:50:54Z</cp:lastPrinted>
  <dcterms:modified xsi:type="dcterms:W3CDTF">2020-04-13T12:28:09Z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